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тог" sheetId="1" state="visible" r:id="rId3"/>
    <sheet name="Ход работы" sheetId="2" state="visible" r:id="rId4"/>
    <sheet name="Исходные данные" sheetId="3" state="visible" r:id="rId5"/>
    <sheet name="Обработка" sheetId="4" state="visible" r:id="rId6"/>
    <sheet name="Чистая база" sheetId="5" state="visible" r:id="rId7"/>
    <sheet name="Спорные случаи" sheetId="6" state="visible" r:id="rId8"/>
  </sheets>
  <definedNames>
    <definedName function="false" hidden="true" localSheetId="2" name="_xlnm._FilterDatabase" vbProcedure="false">'Исходные данные'!$A$4:$F$81</definedName>
    <definedName function="false" hidden="true" localSheetId="3" name="_xlnm._FilterDatabase" vbProcedure="false">Обработка!$A$4:$N$81</definedName>
    <definedName function="false" hidden="true" localSheetId="4" name="_xlnm._FilterDatabase" vbProcedure="false">'Чистая база'!$A$4:$G$54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9" authorId="0">
      <text>
        <r>
          <rPr>
            <sz val="10"/>
            <rFont val="Arial"/>
            <family val="2"/>
          </rPr>
          <t xml:space="preserve">Дубль = тот же телефон или тот же email, что уже встречался выше в списке.</t>
        </r>
      </text>
    </comment>
    <comment ref="J9" authorId="0">
      <text>
        <r>
          <rPr>
            <sz val="10"/>
            <rFont val="Arial"/>
            <family val="2"/>
          </rPr>
          <t xml:space="preserve">Одинаковое имя, но разные телефон и email. Это может быть один человек, а может два. Решать клиенту.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4" authorId="0">
      <text>
        <r>
          <rPr>
            <sz val="10"/>
            <rFont val="Arial"/>
            <family val="2"/>
          </rPr>
          <t xml:space="preserve">Убираю пробелы, дефисы, плюс и скобки. Остаются только цифры, их уже можно сравнивать.</t>
        </r>
      </text>
    </comment>
    <comment ref="M4" authorId="0">
      <text>
        <r>
          <rPr>
            <sz val="10"/>
            <rFont val="Arial"/>
            <family val="2"/>
          </rPr>
          <t xml:space="preserve">Дубль, если такой же телефон или email уже был в строках выше. Первая встреча остаётся, повторы помечаются.</t>
        </r>
      </text>
    </comment>
    <comment ref="N4" authorId="0">
      <text>
        <r>
          <rPr>
            <sz val="10"/>
            <rFont val="Arial"/>
            <family val="2"/>
          </rPr>
          <t xml:space="preserve">Одинаковое имя у двух оставленных строк с разными контактами. Сам не удаляю, выношу клиенту.</t>
        </r>
      </text>
    </comment>
  </commentList>
</comments>
</file>

<file path=xl/sharedStrings.xml><?xml version="1.0" encoding="utf-8"?>
<sst xmlns="http://schemas.openxmlformats.org/spreadsheetml/2006/main" count="491" uniqueCount="385">
  <si>
    <t xml:space="preserve">Чистка базы</t>
  </si>
  <si>
    <t xml:space="preserve">Пример 1 из 3, лёгкая задача. Selge Data, Станислав</t>
  </si>
  <si>
    <t xml:space="preserve">Задача</t>
  </si>
  <si>
    <t xml:space="preserve">Клиент (небольшой интернет-магазин) собирал контакты покупателей в трёх местах: старый Excel, выгрузка из магазина и записи менеджера. Одни и те же люди встречались по 2–3 раза, телефоны и email были записаны по-разному. Нужен один чистый список для рассылки и звонков.</t>
  </si>
  <si>
    <t xml:space="preserve">Главные цифры</t>
  </si>
  <si>
    <t xml:space="preserve">Строк в трёх файлах</t>
  </si>
  <si>
    <t xml:space="preserve">Дублей найдено и убрано</t>
  </si>
  <si>
    <t xml:space="preserve">Уникальных клиентов</t>
  </si>
  <si>
    <t xml:space="preserve">Телефонов приведено к формату</t>
  </si>
  <si>
    <t xml:space="preserve">Строк на проверку клиенту</t>
  </si>
  <si>
    <t xml:space="preserve">Итог</t>
  </si>
  <si>
    <t xml:space="preserve">Из 77 строк в трёх файлах примерно каждая третья оказалась повтором. Больше всего дублей (10 в каждом) пришло из источников «Выгрузка магазина» и «Записи менеджера»: эти люди уже были в других списках.</t>
  </si>
  <si>
    <t xml:space="preserve">Телефоны теперь везде в одном виде +372 XXXX XXXX, email в нижнем регистре и без пробелов, имена с большой буквы, даты в формате ДД.ММ.ГГГГ. Чистый список на листе «Чистая база».</t>
  </si>
  <si>
    <t xml:space="preserve">Два случая я не стал решать сам: одинаковые имена, но разные телефоны и почта. Они на листе «Спорные случаи», там есть колонка для вашего решения.</t>
  </si>
  <si>
    <t xml:space="preserve">Как это выглядит</t>
  </si>
  <si>
    <t xml:space="preserve">Цифры для графиков (считаются формулами из листа «Обработка»)</t>
  </si>
  <si>
    <t xml:space="preserve">Источник</t>
  </si>
  <si>
    <t xml:space="preserve">Всего строк</t>
  </si>
  <si>
    <t xml:space="preserve">Из них дубли</t>
  </si>
  <si>
    <t xml:space="preserve">Что исправлено</t>
  </si>
  <si>
    <t xml:space="preserve">Строк</t>
  </si>
  <si>
    <t xml:space="preserve">Старый список (Excel)</t>
  </si>
  <si>
    <t xml:space="preserve">Имя (регистр, пробелы)</t>
  </si>
  <si>
    <t xml:space="preserve">Выгрузка магазина</t>
  </si>
  <si>
    <t xml:space="preserve">Телефон (формат)</t>
  </si>
  <si>
    <t xml:space="preserve">Записи менеджера</t>
  </si>
  <si>
    <t xml:space="preserve">Email (регистр, пробелы)</t>
  </si>
  <si>
    <t xml:space="preserve">Дата (формат)</t>
  </si>
  <si>
    <t xml:space="preserve">Что рекомендую дальше</t>
  </si>
  <si>
    <t xml:space="preserve">1. Вести один список, а не три. Новый контакт сначала искать по телефону: если такой уже есть, дополнять старую строку.</t>
  </si>
  <si>
    <t xml:space="preserve">2. В форме магазина сделать поле телефона с готовым +372, чтобы формат был одинаковым сразу.</t>
  </si>
  <si>
    <t xml:space="preserve">3. Раз в квартал прогонять список через лист «Обработка»: формулы найдут новые дубли сами.</t>
  </si>
  <si>
    <t xml:space="preserve">Пример типичной задачи Selge Data. Компания и все данные вымышлены, совпадения случайны.</t>
  </si>
  <si>
    <t xml:space="preserve">Ход работы</t>
  </si>
  <si>
    <t xml:space="preserve">Что и в каком порядке я делал</t>
  </si>
  <si>
    <t xml:space="preserve">Шаг</t>
  </si>
  <si>
    <t xml:space="preserve">Что сделал</t>
  </si>
  <si>
    <t xml:space="preserve">Зачем</t>
  </si>
  <si>
    <t xml:space="preserve">Время</t>
  </si>
  <si>
    <t xml:space="preserve">Заметка</t>
  </si>
  <si>
    <t xml:space="preserve">Скопировал три файла на один лист «Исходные данные», ничего в них не меняя</t>
  </si>
  <si>
    <t xml:space="preserve">Оригинал должен остаться как был, чтобы всегда можно было сверить</t>
  </si>
  <si>
    <t xml:space="preserve">Добавил колонку «Источник», чтобы видеть, откуда пришла строка</t>
  </si>
  <si>
    <t xml:space="preserve">Привёл имена: убрал лишние пробелы, первая буква большая</t>
  </si>
  <si>
    <t xml:space="preserve">«MARI TAMM», «mari tamm» и «Mari  Tamm» это одно и то же имя</t>
  </si>
  <si>
    <t xml:space="preserve">Формула PROPER(TRIM()). Двойные фамилии проверил глазами, их не было</t>
  </si>
  <si>
    <t xml:space="preserve">Оставил в телефоне только цифры и сделал единый формат +372 XXXX XXXX</t>
  </si>
  <si>
    <t xml:space="preserve">Иначе 5123 4567 и +37251234567 выглядят как разные номера</t>
  </si>
  <si>
    <t xml:space="preserve">В магазине номера с кодом страны, у менеджера по-разному. Все клиенты из Эстонии, уточнил у клиента</t>
  </si>
  <si>
    <t xml:space="preserve">Email: нижний регистр, без пробелов по краям</t>
  </si>
  <si>
    <t xml:space="preserve">Почта не различает регистр, а пробел ломает рассылку</t>
  </si>
  <si>
    <t xml:space="preserve">У менеджера 16 адресов с пробелами по краям, при рассылке они бы не дошли</t>
  </si>
  <si>
    <t xml:space="preserve">Даты из трёх форматов привёл к одному ДД.ММ.ГГГГ</t>
  </si>
  <si>
    <t xml:space="preserve">Чтобы можно было сортировать и фильтровать по дате</t>
  </si>
  <si>
    <t xml:space="preserve">Формат 2024-03-12 из магазина и 12.03.24 из записей менеджера</t>
  </si>
  <si>
    <t xml:space="preserve">Нашёл дубли: тот же телефон или тот же email, что уже был выше</t>
  </si>
  <si>
    <t xml:space="preserve">Один человек = одна строка</t>
  </si>
  <si>
    <t xml:space="preserve">Сначала искал только по телефону, но у менеджера часть строк без телефона. Добавил поиск по email</t>
  </si>
  <si>
    <t xml:space="preserve">Отметил тёзок с разными контактами как «Проверить»</t>
  </si>
  <si>
    <t xml:space="preserve">Удалить живого клиента хуже, чем оставить лишнюю строку</t>
  </si>
  <si>
    <t xml:space="preserve">Не удаляю такие строки сам, решение за клиентом</t>
  </si>
  <si>
    <t xml:space="preserve">Собрал чистый список и проверил контрольную сумму</t>
  </si>
  <si>
    <t xml:space="preserve">Строк было = уникальных + дублей, значит ничего не потерялось</t>
  </si>
  <si>
    <t xml:space="preserve">Сверка сошлась с первого раза</t>
  </si>
  <si>
    <t xml:space="preserve">Написал итог и рекомендации</t>
  </si>
  <si>
    <t xml:space="preserve">Чтобы через полгода не пришлось чистить снова</t>
  </si>
  <si>
    <t xml:space="preserve">Всего времени</t>
  </si>
  <si>
    <t xml:space="preserve">Исходные данные</t>
  </si>
  <si>
    <t xml:space="preserve">Как прислал клиент. Здесь ничего не исправлено</t>
  </si>
  <si>
    <t xml:space="preserve">№</t>
  </si>
  <si>
    <t xml:space="preserve">Имя</t>
  </si>
  <si>
    <t xml:space="preserve">Телефон</t>
  </si>
  <si>
    <t xml:space="preserve">Email</t>
  </si>
  <si>
    <t xml:space="preserve">Дата добавления</t>
  </si>
  <si>
    <t xml:space="preserve">Natalja Lepp</t>
  </si>
  <si>
    <t xml:space="preserve">5839 0885</t>
  </si>
  <si>
    <t xml:space="preserve">natalja.lepp@example.net</t>
  </si>
  <si>
    <t xml:space="preserve">08.09.2023</t>
  </si>
  <si>
    <t xml:space="preserve">Piret Koppel</t>
  </si>
  <si>
    <t xml:space="preserve">5963 2402</t>
  </si>
  <si>
    <t xml:space="preserve">piret.koppel@example.com</t>
  </si>
  <si>
    <t xml:space="preserve">03.10.2024</t>
  </si>
  <si>
    <t xml:space="preserve">tõnu kallas</t>
  </si>
  <si>
    <t xml:space="preserve">+37251702635</t>
  </si>
  <si>
    <t xml:space="preserve">TONU.KALLAS@EXAMPLE.NET</t>
  </si>
  <si>
    <t xml:space="preserve">2024-08-21</t>
  </si>
  <si>
    <t xml:space="preserve">irina popov</t>
  </si>
  <si>
    <t xml:space="preserve">+37255185891</t>
  </si>
  <si>
    <t xml:space="preserve">Irina.popov@example.net</t>
  </si>
  <si>
    <t xml:space="preserve">2023-03-24</t>
  </si>
  <si>
    <t xml:space="preserve">Anu  Ilves </t>
  </si>
  <si>
    <t xml:space="preserve">(+372) 5429 8229</t>
  </si>
  <si>
    <t xml:space="preserve">anu.ilves@example.net</t>
  </si>
  <si>
    <t xml:space="preserve">20.08.24</t>
  </si>
  <si>
    <t xml:space="preserve">kristiina zahharov</t>
  </si>
  <si>
    <t xml:space="preserve">+37258679867</t>
  </si>
  <si>
    <t xml:space="preserve">KRISTIINA.ZAHHAROV@EXAMPLE.ORG</t>
  </si>
  <si>
    <t xml:space="preserve">2024-09-03</t>
  </si>
  <si>
    <t xml:space="preserve">Peeter  Laur </t>
  </si>
  <si>
    <t xml:space="preserve">372-5958-8401</t>
  </si>
  <si>
    <t xml:space="preserve"> peeter.laur@example.org </t>
  </si>
  <si>
    <t xml:space="preserve">26.10.25</t>
  </si>
  <si>
    <t xml:space="preserve">Olga  Orlova </t>
  </si>
  <si>
    <t xml:space="preserve">olga.orlova@example.com</t>
  </si>
  <si>
    <t xml:space="preserve">14.03.25</t>
  </si>
  <si>
    <t xml:space="preserve">LIIS OJA</t>
  </si>
  <si>
    <t xml:space="preserve">5439 8634</t>
  </si>
  <si>
    <t xml:space="preserve">liis.oja@example.net</t>
  </si>
  <si>
    <t xml:space="preserve">22.06.2023</t>
  </si>
  <si>
    <t xml:space="preserve">Triin  Koppel </t>
  </si>
  <si>
    <t xml:space="preserve">(+372) 5485 3154</t>
  </si>
  <si>
    <t xml:space="preserve">triin.koppel@example.net</t>
  </si>
  <si>
    <t xml:space="preserve">03.01.24</t>
  </si>
  <si>
    <t xml:space="preserve">MARI POPOV</t>
  </si>
  <si>
    <t xml:space="preserve">5741 4492</t>
  </si>
  <si>
    <t xml:space="preserve">mari.popov@example.org</t>
  </si>
  <si>
    <t xml:space="preserve">20.01.2025</t>
  </si>
  <si>
    <t xml:space="preserve">Marko Popov</t>
  </si>
  <si>
    <t xml:space="preserve">5268 3304</t>
  </si>
  <si>
    <t xml:space="preserve">marko.popov@example.com</t>
  </si>
  <si>
    <t xml:space="preserve">15.04.2023</t>
  </si>
  <si>
    <t xml:space="preserve">jaan kask</t>
  </si>
  <si>
    <t xml:space="preserve">+37254191165</t>
  </si>
  <si>
    <t xml:space="preserve">JAAN.KASK@EXAMPLE.COM</t>
  </si>
  <si>
    <t xml:space="preserve">2025-01-25</t>
  </si>
  <si>
    <t xml:space="preserve">JAAN SEPP</t>
  </si>
  <si>
    <t xml:space="preserve">5573 0535</t>
  </si>
  <si>
    <t xml:space="preserve">jaan.sepp@example.org</t>
  </si>
  <si>
    <t xml:space="preserve">05.10.2025</t>
  </si>
  <si>
    <t xml:space="preserve">Triin Koppel</t>
  </si>
  <si>
    <t xml:space="preserve">5485 3154</t>
  </si>
  <si>
    <t xml:space="preserve">03.01.2024</t>
  </si>
  <si>
    <t xml:space="preserve">Peeter Laur</t>
  </si>
  <si>
    <t xml:space="preserve">5958 8401</t>
  </si>
  <si>
    <t xml:space="preserve">peeter.laur@example.org</t>
  </si>
  <si>
    <t xml:space="preserve">26.10.2025</t>
  </si>
  <si>
    <t xml:space="preserve">liis oja</t>
  </si>
  <si>
    <t xml:space="preserve">+37254398634</t>
  </si>
  <si>
    <t xml:space="preserve">Liis.oja@example.net</t>
  </si>
  <si>
    <t xml:space="preserve">2023-06-22</t>
  </si>
  <si>
    <t xml:space="preserve">Aleksei Orlova</t>
  </si>
  <si>
    <t xml:space="preserve">5936 0271</t>
  </si>
  <si>
    <t xml:space="preserve">aleksei.orlova@example.com</t>
  </si>
  <si>
    <t xml:space="preserve">22.07.2024</t>
  </si>
  <si>
    <t xml:space="preserve">natalja lepp</t>
  </si>
  <si>
    <t xml:space="preserve">+37258390885</t>
  </si>
  <si>
    <t xml:space="preserve">Natalja.lepp@example.net</t>
  </si>
  <si>
    <t xml:space="preserve">2023-09-08</t>
  </si>
  <si>
    <t xml:space="preserve">Jaan  Kask </t>
  </si>
  <si>
    <t xml:space="preserve"> jaan.kask@example.com </t>
  </si>
  <si>
    <t xml:space="preserve">25.01.25</t>
  </si>
  <si>
    <t xml:space="preserve">svetlana teder</t>
  </si>
  <si>
    <t xml:space="preserve">+37256102708</t>
  </si>
  <si>
    <t xml:space="preserve">Svetlana.teder@example.com</t>
  </si>
  <si>
    <t xml:space="preserve">2023-03-13</t>
  </si>
  <si>
    <t xml:space="preserve">Kadri Kivi</t>
  </si>
  <si>
    <t xml:space="preserve">5179 5266</t>
  </si>
  <si>
    <t xml:space="preserve">kadri.kivi@example.com</t>
  </si>
  <si>
    <t xml:space="preserve">17.01.2023</t>
  </si>
  <si>
    <t xml:space="preserve">kersti zahharov</t>
  </si>
  <si>
    <t xml:space="preserve">+37253173395</t>
  </si>
  <si>
    <t xml:space="preserve">Kersti.zahharov@example.org</t>
  </si>
  <si>
    <t xml:space="preserve">2024-02-22</t>
  </si>
  <si>
    <t xml:space="preserve">mari saar</t>
  </si>
  <si>
    <t xml:space="preserve">+37255516324</t>
  </si>
  <si>
    <t xml:space="preserve">MARI.SAAR@EXAMPLE.ORG</t>
  </si>
  <si>
    <t xml:space="preserve">2024-04-02</t>
  </si>
  <si>
    <t xml:space="preserve">Kadri Tamm</t>
  </si>
  <si>
    <t xml:space="preserve">5100 9142</t>
  </si>
  <si>
    <t xml:space="preserve">kadri.tamm@example.com</t>
  </si>
  <si>
    <t xml:space="preserve">16.01.2023</t>
  </si>
  <si>
    <t xml:space="preserve">Anu  Volkov</t>
  </si>
  <si>
    <t xml:space="preserve">59384802</t>
  </si>
  <si>
    <t xml:space="preserve">anu.volkov@example.com</t>
  </si>
  <si>
    <t xml:space="preserve">15.02.25</t>
  </si>
  <si>
    <t xml:space="preserve">kadri ivanova</t>
  </si>
  <si>
    <t xml:space="preserve">+37255077080</t>
  </si>
  <si>
    <t xml:space="preserve">Kadri.ivanova@example.com</t>
  </si>
  <si>
    <t xml:space="preserve">2025-06-12</t>
  </si>
  <si>
    <t xml:space="preserve">anu pärn</t>
  </si>
  <si>
    <t xml:space="preserve">+37252954679</t>
  </si>
  <si>
    <t xml:space="preserve">Anu.parn@example.org</t>
  </si>
  <si>
    <t xml:space="preserve">2024-04-01</t>
  </si>
  <si>
    <t xml:space="preserve">kadri vaher</t>
  </si>
  <si>
    <t xml:space="preserve">+37252939116</t>
  </si>
  <si>
    <t xml:space="preserve">KADRI.VAHER@EXAMPLE.ORG</t>
  </si>
  <si>
    <t xml:space="preserve">2024-12-11</t>
  </si>
  <si>
    <t xml:space="preserve">Aleksei Kuusk</t>
  </si>
  <si>
    <t xml:space="preserve">5623 1214</t>
  </si>
  <si>
    <t xml:space="preserve">aleksei.kuusk@example.com</t>
  </si>
  <si>
    <t xml:space="preserve">21.10.2023</t>
  </si>
  <si>
    <t xml:space="preserve">Sergei Tamm</t>
  </si>
  <si>
    <t xml:space="preserve">5486 2478</t>
  </si>
  <si>
    <t xml:space="preserve">sergei.tamm@example.net</t>
  </si>
  <si>
    <t xml:space="preserve">25.08.2023</t>
  </si>
  <si>
    <t xml:space="preserve">Kadri  Ivanova</t>
  </si>
  <si>
    <t xml:space="preserve">(+372) 5507 7080</t>
  </si>
  <si>
    <t xml:space="preserve">kadri.ivanova@example.com</t>
  </si>
  <si>
    <t xml:space="preserve">12.06.25</t>
  </si>
  <si>
    <t xml:space="preserve">+37256309768</t>
  </si>
  <si>
    <t xml:space="preserve">Tonu.kallas2@example.net</t>
  </si>
  <si>
    <t xml:space="preserve">Katrin Raud</t>
  </si>
  <si>
    <t xml:space="preserve">5335 4635</t>
  </si>
  <si>
    <t xml:space="preserve">katrin.raud@example.net</t>
  </si>
  <si>
    <t xml:space="preserve">Sergei  Tamm</t>
  </si>
  <si>
    <t xml:space="preserve"> sergei.tamm@example.net </t>
  </si>
  <si>
    <t xml:space="preserve">25.08.23</t>
  </si>
  <si>
    <t xml:space="preserve">Kadri  Kozlov </t>
  </si>
  <si>
    <t xml:space="preserve">kadri.kozlov@example.net</t>
  </si>
  <si>
    <t xml:space="preserve">05.06.24</t>
  </si>
  <si>
    <t xml:space="preserve">aleksei kuusk</t>
  </si>
  <si>
    <t xml:space="preserve">+37256231214</t>
  </si>
  <si>
    <t xml:space="preserve">Aleksei.kuusk@example.com</t>
  </si>
  <si>
    <t xml:space="preserve">2023-10-21</t>
  </si>
  <si>
    <t xml:space="preserve">Sergei Kallas</t>
  </si>
  <si>
    <t xml:space="preserve">5230 3074</t>
  </si>
  <si>
    <t xml:space="preserve">sergei.kallas@example.org</t>
  </si>
  <si>
    <t xml:space="preserve">19.08.2023</t>
  </si>
  <si>
    <t xml:space="preserve">Kristiina Zahharov</t>
  </si>
  <si>
    <t xml:space="preserve">5867 9867</t>
  </si>
  <si>
    <t xml:space="preserve">kristiina.zahharov@example.org</t>
  </si>
  <si>
    <t xml:space="preserve">03.09.2024</t>
  </si>
  <si>
    <t xml:space="preserve">Aleksei  Orlova </t>
  </si>
  <si>
    <t xml:space="preserve"> aleksei.orlova@example.com </t>
  </si>
  <si>
    <t xml:space="preserve">22.07.24</t>
  </si>
  <si>
    <t xml:space="preserve">Mihhail  Oja </t>
  </si>
  <si>
    <t xml:space="preserve"> mihhail.oja@example.org </t>
  </si>
  <si>
    <t xml:space="preserve">10.06.23</t>
  </si>
  <si>
    <t xml:space="preserve">peeter mägi</t>
  </si>
  <si>
    <t xml:space="preserve">+37258492589</t>
  </si>
  <si>
    <t xml:space="preserve">Peeter.magi@example.org</t>
  </si>
  <si>
    <t xml:space="preserve">2023-02-18</t>
  </si>
  <si>
    <t xml:space="preserve">svetlana smirnov</t>
  </si>
  <si>
    <t xml:space="preserve">+37257570141</t>
  </si>
  <si>
    <t xml:space="preserve">Svetlana.smirnov@example.org</t>
  </si>
  <si>
    <t xml:space="preserve">2024-10-16</t>
  </si>
  <si>
    <t xml:space="preserve">DMITRI RAUD</t>
  </si>
  <si>
    <t xml:space="preserve">5394 3283</t>
  </si>
  <si>
    <t xml:space="preserve">dmitri.raud@example.net</t>
  </si>
  <si>
    <t xml:space="preserve">08.03.2023</t>
  </si>
  <si>
    <t xml:space="preserve">Mari  Kivi</t>
  </si>
  <si>
    <t xml:space="preserve">mari.kivi@example.com</t>
  </si>
  <si>
    <t xml:space="preserve">04.12.23</t>
  </si>
  <si>
    <t xml:space="preserve">natalja teder</t>
  </si>
  <si>
    <t xml:space="preserve">+37258812311</t>
  </si>
  <si>
    <t xml:space="preserve">Natalja.teder@example.org</t>
  </si>
  <si>
    <t xml:space="preserve">2025-10-07</t>
  </si>
  <si>
    <t xml:space="preserve">Igor  Popov </t>
  </si>
  <si>
    <t xml:space="preserve">53642312</t>
  </si>
  <si>
    <t xml:space="preserve"> igor.popov@example.net </t>
  </si>
  <si>
    <t xml:space="preserve">03.09.23</t>
  </si>
  <si>
    <t xml:space="preserve">Svetlana  Tamm </t>
  </si>
  <si>
    <t xml:space="preserve">372-5651-8956</t>
  </si>
  <si>
    <t xml:space="preserve"> svetlana.tamm@example.org </t>
  </si>
  <si>
    <t xml:space="preserve">03.02.24</t>
  </si>
  <si>
    <t xml:space="preserve">Kadri  Tamm</t>
  </si>
  <si>
    <t xml:space="preserve">(+372) 5100 9142</t>
  </si>
  <si>
    <t xml:space="preserve"> kadri.tamm@example.com </t>
  </si>
  <si>
    <t xml:space="preserve">16.01.23</t>
  </si>
  <si>
    <t xml:space="preserve">Olga  Koppel</t>
  </si>
  <si>
    <t xml:space="preserve">(+372) 5552 6083</t>
  </si>
  <si>
    <t xml:space="preserve"> olga.koppel@example.org </t>
  </si>
  <si>
    <t xml:space="preserve">11.05.23</t>
  </si>
  <si>
    <t xml:space="preserve">Peeter  Mägi </t>
  </si>
  <si>
    <t xml:space="preserve">(+372) 5849 2589</t>
  </si>
  <si>
    <t xml:space="preserve">peeter.magi@example.org</t>
  </si>
  <si>
    <t xml:space="preserve">18.02.23</t>
  </si>
  <si>
    <t xml:space="preserve">Kadri  Saar</t>
  </si>
  <si>
    <t xml:space="preserve">372-5860-1601</t>
  </si>
  <si>
    <t xml:space="preserve"> kadri.saar@example.net </t>
  </si>
  <si>
    <t xml:space="preserve">02.12.24</t>
  </si>
  <si>
    <t xml:space="preserve">Mari  Saar </t>
  </si>
  <si>
    <t xml:space="preserve">mari.saar@example.org</t>
  </si>
  <si>
    <t xml:space="preserve">02.04.24</t>
  </si>
  <si>
    <t xml:space="preserve">ANU PETROVA</t>
  </si>
  <si>
    <t xml:space="preserve">5782 4614</t>
  </si>
  <si>
    <t xml:space="preserve">anu.petrova@example.net</t>
  </si>
  <si>
    <t xml:space="preserve">09.12.2023</t>
  </si>
  <si>
    <t xml:space="preserve">olga orlova</t>
  </si>
  <si>
    <t xml:space="preserve">+37259537345</t>
  </si>
  <si>
    <t xml:space="preserve">Olga.orlova@example.com</t>
  </si>
  <si>
    <t xml:space="preserve">2025-03-14</t>
  </si>
  <si>
    <t xml:space="preserve">anu volkov</t>
  </si>
  <si>
    <t xml:space="preserve">+37259384802</t>
  </si>
  <si>
    <t xml:space="preserve">ANU.VOLKOV@EXAMPLE.COM</t>
  </si>
  <si>
    <t xml:space="preserve">2025-02-15</t>
  </si>
  <si>
    <t xml:space="preserve">Jaan  Sepp </t>
  </si>
  <si>
    <t xml:space="preserve">55730535</t>
  </si>
  <si>
    <t xml:space="preserve"> jaan.sepp@example.org </t>
  </si>
  <si>
    <t xml:space="preserve">05.10.25</t>
  </si>
  <si>
    <t xml:space="preserve">ANU.PARN@EXAMPLE.ORG</t>
  </si>
  <si>
    <t xml:space="preserve">kadri kuusk</t>
  </si>
  <si>
    <t xml:space="preserve">+37253322106</t>
  </si>
  <si>
    <t xml:space="preserve">KADRI.KUUSK@EXAMPLE.ORG</t>
  </si>
  <si>
    <t xml:space="preserve">2024-11-24</t>
  </si>
  <si>
    <t xml:space="preserve">mari kask</t>
  </si>
  <si>
    <t xml:space="preserve">+37258800396</t>
  </si>
  <si>
    <t xml:space="preserve">Mari.kask@example.org</t>
  </si>
  <si>
    <t xml:space="preserve">2023-11-18</t>
  </si>
  <si>
    <t xml:space="preserve">Sergei  Ilves </t>
  </si>
  <si>
    <t xml:space="preserve">(+372) 5224 3864</t>
  </si>
  <si>
    <t xml:space="preserve"> sergei.ilves@example.org </t>
  </si>
  <si>
    <t xml:space="preserve">24.04.23</t>
  </si>
  <si>
    <t xml:space="preserve">Marko  Pärn </t>
  </si>
  <si>
    <t xml:space="preserve">54067340</t>
  </si>
  <si>
    <t xml:space="preserve"> marko.parn@example.net </t>
  </si>
  <si>
    <t xml:space="preserve">08.05.23</t>
  </si>
  <si>
    <t xml:space="preserve">Kersti Zahharov</t>
  </si>
  <si>
    <t xml:space="preserve">5317 3395</t>
  </si>
  <si>
    <t xml:space="preserve">kersti.zahharov@example.org</t>
  </si>
  <si>
    <t xml:space="preserve">22.02.2024</t>
  </si>
  <si>
    <t xml:space="preserve">Dmitri  Raud </t>
  </si>
  <si>
    <t xml:space="preserve">53943283</t>
  </si>
  <si>
    <t xml:space="preserve"> dmitri.raud@example.net </t>
  </si>
  <si>
    <t xml:space="preserve">08.03.23</t>
  </si>
  <si>
    <t xml:space="preserve">Jelena Koppel</t>
  </si>
  <si>
    <t xml:space="preserve">5281 0713</t>
  </si>
  <si>
    <t xml:space="preserve">jelena.koppel@example.org</t>
  </si>
  <si>
    <t xml:space="preserve">13.05.2023</t>
  </si>
  <si>
    <t xml:space="preserve">5452 1412</t>
  </si>
  <si>
    <t xml:space="preserve">triin_koppel@example.net</t>
  </si>
  <si>
    <t xml:space="preserve">Kristiina Lõhmus</t>
  </si>
  <si>
    <t xml:space="preserve">5766 7674</t>
  </si>
  <si>
    <t xml:space="preserve">kristiina.lohmus@example.org</t>
  </si>
  <si>
    <t xml:space="preserve">anu petrova</t>
  </si>
  <si>
    <t xml:space="preserve">+37257824614</t>
  </si>
  <si>
    <t xml:space="preserve">Anu.petrova@example.net</t>
  </si>
  <si>
    <t xml:space="preserve">2023-12-09</t>
  </si>
  <si>
    <t xml:space="preserve">Irina Popov</t>
  </si>
  <si>
    <t xml:space="preserve">5518 5891</t>
  </si>
  <si>
    <t xml:space="preserve">irina.popov@example.net</t>
  </si>
  <si>
    <t xml:space="preserve">24.03.2023</t>
  </si>
  <si>
    <t xml:space="preserve">Mihhail  Orlova </t>
  </si>
  <si>
    <t xml:space="preserve">mihhail.orlova@example.net</t>
  </si>
  <si>
    <t xml:space="preserve">05.10.24</t>
  </si>
  <si>
    <t xml:space="preserve">sergei ilves</t>
  </si>
  <si>
    <t xml:space="preserve">+37252243864</t>
  </si>
  <si>
    <t xml:space="preserve">SERGEI.ILVES@EXAMPLE.ORG</t>
  </si>
  <si>
    <t xml:space="preserve">2023-04-24</t>
  </si>
  <si>
    <t xml:space="preserve">Piret  Koppel </t>
  </si>
  <si>
    <t xml:space="preserve">(+372) 5963 2402</t>
  </si>
  <si>
    <t xml:space="preserve"> piret.koppel@example.com </t>
  </si>
  <si>
    <t xml:space="preserve">03.10.24</t>
  </si>
  <si>
    <t xml:space="preserve">Olga Orlova</t>
  </si>
  <si>
    <t xml:space="preserve">5953 7345</t>
  </si>
  <si>
    <t xml:space="preserve">14.03.2025</t>
  </si>
  <si>
    <t xml:space="preserve">Svetlana  Ivanova</t>
  </si>
  <si>
    <t xml:space="preserve">372-5822-9223</t>
  </si>
  <si>
    <t xml:space="preserve"> svetlana.ivanova@example.com </t>
  </si>
  <si>
    <t xml:space="preserve">08.07.23</t>
  </si>
  <si>
    <t xml:space="preserve">katrin raud</t>
  </si>
  <si>
    <t xml:space="preserve">+37253354635</t>
  </si>
  <si>
    <t xml:space="preserve">Katrin.raud@example.net</t>
  </si>
  <si>
    <t xml:space="preserve">2023-01-16</t>
  </si>
  <si>
    <t xml:space="preserve">ANU VOLKOV</t>
  </si>
  <si>
    <t xml:space="preserve">5938 4802</t>
  </si>
  <si>
    <t xml:space="preserve">15.02.2025</t>
  </si>
  <si>
    <t xml:space="preserve">dmitri raud</t>
  </si>
  <si>
    <t xml:space="preserve">+37253943283</t>
  </si>
  <si>
    <t xml:space="preserve">DMITRI.RAUD@EXAMPLE.NET</t>
  </si>
  <si>
    <t xml:space="preserve">2023-03-08</t>
  </si>
  <si>
    <t xml:space="preserve">Обработка</t>
  </si>
  <si>
    <t xml:space="preserve">Каждый шаг отдельной колонкой с формулой. Зелёное = исправлено, красное = дубль, жёлтое = проверить</t>
  </si>
  <si>
    <t xml:space="preserve">Имя (как было)</t>
  </si>
  <si>
    <t xml:space="preserve">Имя (исправлено)</t>
  </si>
  <si>
    <t xml:space="preserve">Телефон (как было)</t>
  </si>
  <si>
    <t xml:space="preserve">Только цифры</t>
  </si>
  <si>
    <t xml:space="preserve">Телефон (единый формат)</t>
  </si>
  <si>
    <t xml:space="preserve">Email (как было)</t>
  </si>
  <si>
    <t xml:space="preserve">Email (исправлено)</t>
  </si>
  <si>
    <t xml:space="preserve">Дата (как было)</t>
  </si>
  <si>
    <t xml:space="preserve">Дата (исправлено)</t>
  </si>
  <si>
    <t xml:space="preserve">Статус</t>
  </si>
  <si>
    <t xml:space="preserve">Тёзки</t>
  </si>
  <si>
    <t xml:space="preserve">Чистая база</t>
  </si>
  <si>
    <t xml:space="preserve">Готовый список: один клиент = одна строка. Собран формулами из листа «Обработка»</t>
  </si>
  <si>
    <t xml:space="preserve">Добавлен</t>
  </si>
  <si>
    <t xml:space="preserve">Пометка</t>
  </si>
  <si>
    <t xml:space="preserve">Спорные случаи</t>
  </si>
  <si>
    <t xml:space="preserve">Нужен ваш ответ: это один человек или два?</t>
  </si>
  <si>
    <t xml:space="preserve">Что вижу</t>
  </si>
  <si>
    <t xml:space="preserve">Ваше решение</t>
  </si>
  <si>
    <t xml:space="preserve">Имя совпадает, а телефон и почта разные. Может быть однофамилец, а может человек сменил номер.</t>
  </si>
  <si>
    <t xml:space="preserve">один / два человека?</t>
  </si>
  <si>
    <t xml:space="preserve">Жёлтая колонка для вашего ответа. Если это один человек, оставлю актуальный телефон и объединю строки.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</si>
</sst>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[h]:mm"/>
    <numFmt numFmtId="167" formatCode="dd\.mm\.yyyy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6"/>
      <color rgb="FF243C32"/>
      <name val="Arial"/>
      <family val="0"/>
      <charset val="1"/>
    </font>
    <font>
      <i val="true"/>
      <sz val="9"/>
      <color rgb="FF5B6D62"/>
      <name val="Arial"/>
      <family val="0"/>
      <charset val="1"/>
    </font>
    <font>
      <b val="true"/>
      <sz val="11"/>
      <color rgb="FF527B60"/>
      <name val="Arial"/>
      <family val="0"/>
      <charset val="1"/>
    </font>
    <font>
      <sz val="10"/>
      <color rgb="FF243C32"/>
      <name val="Arial"/>
      <family val="0"/>
      <charset val="1"/>
    </font>
    <font>
      <sz val="9"/>
      <color rgb="FF5B6D62"/>
      <name val="Arial"/>
      <family val="0"/>
      <charset val="1"/>
    </font>
    <font>
      <b val="true"/>
      <sz val="18"/>
      <color rgb="FF243C32"/>
      <name val="Arial"/>
      <family val="0"/>
      <charset val="1"/>
    </font>
    <font>
      <b val="true"/>
      <sz val="18"/>
      <color rgb="FFA23B2A"/>
      <name val="Arial"/>
      <family val="0"/>
      <charset val="1"/>
    </font>
    <font>
      <b val="true"/>
      <sz val="18"/>
      <color rgb="FF2E6B3F"/>
      <name val="Arial"/>
      <family val="0"/>
      <charset val="1"/>
    </font>
    <font>
      <b val="true"/>
      <sz val="18"/>
      <color rgb="FF7A5600"/>
      <name val="Arial"/>
      <family val="0"/>
      <charset val="1"/>
    </font>
    <font>
      <b val="true"/>
      <sz val="9"/>
      <color rgb="FF2E6B3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i val="true"/>
      <sz val="10"/>
      <color rgb="FF5B6D62"/>
      <name val="Arial"/>
      <family val="0"/>
      <charset val="1"/>
    </font>
    <font>
      <b val="true"/>
      <sz val="10"/>
      <color rgb="FF243C32"/>
      <name val="Arial"/>
      <family val="0"/>
      <charset val="1"/>
    </font>
    <font>
      <b val="true"/>
      <sz val="10"/>
      <color rgb="FF2E6B3F"/>
      <name val="Arial"/>
      <family val="0"/>
      <charset val="1"/>
    </font>
    <font>
      <sz val="10"/>
      <color rgb="FF5B6D62"/>
      <name val="Arial"/>
      <family val="0"/>
      <charset val="1"/>
    </font>
    <font>
      <i val="true"/>
      <sz val="10"/>
      <color rgb="FF1F4E9E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AF6EC"/>
        <bgColor rgb="FFF4FAF4"/>
      </patternFill>
    </fill>
    <fill>
      <patternFill patternType="solid">
        <fgColor rgb="FFFBE3DC"/>
        <bgColor rgb="FFFFF1C9"/>
      </patternFill>
    </fill>
    <fill>
      <patternFill patternType="solid">
        <fgColor rgb="FFDDF1E1"/>
        <bgColor rgb="FFD5E8D9"/>
      </patternFill>
    </fill>
    <fill>
      <patternFill patternType="solid">
        <fgColor rgb="FFFFF1C9"/>
        <bgColor rgb="FFFBE3DC"/>
      </patternFill>
    </fill>
    <fill>
      <patternFill patternType="solid">
        <fgColor rgb="FF527B60"/>
        <bgColor rgb="FF5B6D62"/>
      </patternFill>
    </fill>
    <fill>
      <patternFill patternType="solid">
        <fgColor rgb="FFF4FAF4"/>
        <bgColor rgb="FFEAF6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E8D9"/>
      </left>
      <right style="thin">
        <color rgb="FFD5E8D9"/>
      </right>
      <top style="thin">
        <color rgb="FFD5E8D9"/>
      </top>
      <bottom style="thin">
        <color rgb="FFD5E8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1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527B60"/>
          <bgColor rgb="FF000000"/>
        </patternFill>
      </fill>
    </dxf>
    <dxf>
      <fill>
        <patternFill patternType="solid">
          <fgColor rgb="FFF4FAF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43C3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BE3DC"/>
          <bgColor rgb="FF000000"/>
        </patternFill>
      </fill>
    </dxf>
    <dxf>
      <fill>
        <patternFill patternType="solid">
          <fgColor rgb="FFFFF1C9"/>
          <bgColor rgb="FF000000"/>
        </patternFill>
      </fill>
    </dxf>
    <dxf>
      <fill>
        <patternFill patternType="solid">
          <fgColor rgb="FFA23B2A"/>
          <bgColor rgb="FF000000"/>
        </patternFill>
      </fill>
    </dxf>
    <dxf>
      <fill>
        <patternFill patternType="solid">
          <fgColor rgb="FF5B6D62"/>
          <bgColor rgb="FF000000"/>
        </patternFill>
      </fill>
    </dxf>
    <dxf>
      <fill>
        <patternFill patternType="solid">
          <fgColor rgb="FFDDF1E1"/>
          <bgColor rgb="FF000000"/>
        </patternFill>
      </fill>
    </dxf>
    <dxf>
      <fill>
        <patternFill patternType="solid">
          <fgColor rgb="FF2E6B3F"/>
          <bgColor rgb="FF000000"/>
        </patternFill>
      </fill>
    </dxf>
    <dxf>
      <font>
        <color rgb="FFA23B2A"/>
      </font>
      <fill>
        <patternFill>
          <bgColor rgb="FFFBE3DC"/>
        </patternFill>
      </fill>
    </dxf>
    <dxf>
      <fill>
        <patternFill>
          <bgColor rgb="FFFFF1C9"/>
        </patternFill>
      </fill>
    </dxf>
    <dxf>
      <font>
        <color rgb="FF2E6B3F"/>
      </font>
      <fill>
        <patternFill>
          <bgColor rgb="FFDDF1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3F"/>
      <rgbColor rgb="FF000080"/>
      <rgbColor rgb="FF7A5600"/>
      <rgbColor rgb="FF800080"/>
      <rgbColor rgb="FF008080"/>
      <rgbColor rgb="FFC9C9C9"/>
      <rgbColor rgb="FF878787"/>
      <rgbColor rgb="FF9999FF"/>
      <rgbColor rgb="FF993366"/>
      <rgbColor rgb="FFFFF1C9"/>
      <rgbColor rgb="FFEAF6EC"/>
      <rgbColor rgb="FF660066"/>
      <rgbColor rgb="FFD9826F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5E8D9"/>
      <rgbColor rgb="FFDDF1E1"/>
      <rgbColor rgb="FFF4FAF4"/>
      <rgbColor rgb="FFA9D3B2"/>
      <rgbColor rgb="FFFBE3DC"/>
      <rgbColor rgb="FFCC99FF"/>
      <rgbColor rgb="FFE8C46A"/>
      <rgbColor rgb="FF3366FF"/>
      <rgbColor rgb="FF33CCCC"/>
      <rgbColor rgb="FF99CC00"/>
      <rgbColor rgb="FFFFCC00"/>
      <rgbColor rgb="FFFF9900"/>
      <rgbColor rgb="FFFF6600"/>
      <rgbColor rgb="FF5B6D62"/>
      <rgbColor rgb="FF9CC9A6"/>
      <rgbColor rgb="FF003366"/>
      <rgbColor rgb="FF527B60"/>
      <rgbColor rgb="FF003300"/>
      <rgbColor rgb="FF333300"/>
      <rgbColor rgb="FFA23B2A"/>
      <rgbColor rgb="FF993366"/>
      <rgbColor rgb="FF1F4E9E"/>
      <rgbColor rgb="FF243C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Дубли по источникам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Итог!C36</c:f>
              <c:strCache>
                <c:ptCount val="1"/>
                <c:pt idx="0">
                  <c:v>Всего строк</c:v>
                </c:pt>
              </c:strCache>
            </c:strRef>
          </c:tx>
          <c:spPr>
            <a:solidFill>
              <a:srgbClr val="a9d3b2"/>
            </a:solidFill>
            <a:ln w="0">
              <a:solidFill>
                <a:srgbClr val="a9d3b2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Итог!$B$37:$B$39</c:f>
              <c:strCache>
                <c:ptCount val="3"/>
                <c:pt idx="0">
                  <c:v>Старый список (Excel)</c:v>
                </c:pt>
                <c:pt idx="1">
                  <c:v>Выгрузка магазина</c:v>
                </c:pt>
                <c:pt idx="2">
                  <c:v>Записи менеджера</c:v>
                </c:pt>
              </c:strCache>
            </c:strRef>
          </c:cat>
          <c:val>
            <c:numRef>
              <c:f>Итог!$C$37:$C$39</c:f>
              <c:numCache>
                <c:formatCode>General</c:formatCode>
                <c:ptCount val="3"/>
                <c:pt idx="0">
                  <c:v>25</c:v>
                </c:pt>
                <c:pt idx="1">
                  <c:v>26</c:v>
                </c:pt>
                <c:pt idx="2">
                  <c:v>26</c:v>
                </c:pt>
              </c:numCache>
            </c:numRef>
          </c:val>
        </c:ser>
        <c:ser>
          <c:idx val="1"/>
          <c:order val="1"/>
          <c:tx>
            <c:strRef>
              <c:f>Итог!D36</c:f>
              <c:strCache>
                <c:ptCount val="1"/>
                <c:pt idx="0">
                  <c:v>Из них дубли</c:v>
                </c:pt>
              </c:strCache>
            </c:strRef>
          </c:tx>
          <c:spPr>
            <a:solidFill>
              <a:srgbClr val="d9826f"/>
            </a:solidFill>
            <a:ln w="0">
              <a:solidFill>
                <a:srgbClr val="d9826f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Итог!$B$37:$B$39</c:f>
              <c:strCache>
                <c:ptCount val="3"/>
                <c:pt idx="0">
                  <c:v>Старый список (Excel)</c:v>
                </c:pt>
                <c:pt idx="1">
                  <c:v>Выгрузка магазина</c:v>
                </c:pt>
                <c:pt idx="2">
                  <c:v>Записи менеджера</c:v>
                </c:pt>
              </c:strCache>
            </c:strRef>
          </c:cat>
          <c:val>
            <c:numRef>
              <c:f>Итог!$D$37:$D$39</c:f>
              <c:numCache>
                <c:formatCode>General</c:formatCode>
                <c:ptCount val="3"/>
                <c:pt idx="0">
                  <c:v>7</c:v>
                </c:pt>
                <c:pt idx="1">
                  <c:v>10</c:v>
                </c:pt>
                <c:pt idx="2">
                  <c:v>10</c:v>
                </c:pt>
              </c:numCache>
            </c:numRef>
          </c:val>
        </c:ser>
        <c:gapWidth val="150"/>
        <c:overlap val="0"/>
        <c:axId val="5838599"/>
        <c:axId val="68419746"/>
      </c:barChart>
      <c:catAx>
        <c:axId val="5838599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419746"/>
        <c:crosses val="autoZero"/>
        <c:auto val="1"/>
        <c:lblAlgn val="ctr"/>
        <c:lblOffset val="100"/>
        <c:noMultiLvlLbl val="0"/>
      </c:catAx>
      <c:valAx>
        <c:axId val="6841974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3859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Что пришлось исправить, строк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Итог!H36</c:f>
              <c:strCache>
                <c:ptCount val="1"/>
                <c:pt idx="0">
                  <c:v>Строк</c:v>
                </c:pt>
              </c:strCache>
            </c:strRef>
          </c:tx>
          <c:spPr>
            <a:solidFill>
              <a:srgbClr val="527b60"/>
            </a:solidFill>
            <a:ln w="0">
              <a:solidFill>
                <a:srgbClr val="527b60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Итог!$G$37:$G$40</c:f>
              <c:strCache>
                <c:ptCount val="4"/>
                <c:pt idx="0">
                  <c:v>Имя (регистр, пробелы)</c:v>
                </c:pt>
                <c:pt idx="1">
                  <c:v>Телефон (формат)</c:v>
                </c:pt>
                <c:pt idx="2">
                  <c:v>Email (регистр, пробелы)</c:v>
                </c:pt>
                <c:pt idx="3">
                  <c:v>Дата (формат)</c:v>
                </c:pt>
              </c:strCache>
            </c:strRef>
          </c:cat>
          <c:val>
            <c:numRef>
              <c:f>Итог!$H$37:$H$40</c:f>
              <c:numCache>
                <c:formatCode>General</c:formatCode>
                <c:ptCount val="4"/>
                <c:pt idx="0">
                  <c:v>58</c:v>
                </c:pt>
                <c:pt idx="1">
                  <c:v>68</c:v>
                </c:pt>
                <c:pt idx="2">
                  <c:v>42</c:v>
                </c:pt>
                <c:pt idx="3">
                  <c:v>52</c:v>
                </c:pt>
              </c:numCache>
            </c:numRef>
          </c:val>
        </c:ser>
        <c:gapWidth val="150"/>
        <c:overlap val="0"/>
        <c:axId val="17979331"/>
        <c:axId val="75642402"/>
      </c:barChart>
      <c:catAx>
        <c:axId val="1797933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642402"/>
        <c:crosses val="autoZero"/>
        <c:auto val="1"/>
        <c:lblAlgn val="ctr"/>
        <c:lblOffset val="100"/>
        <c:noMultiLvlLbl val="0"/>
      </c:catAx>
      <c:valAx>
        <c:axId val="7564240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97933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0</xdr:rowOff>
    </xdr:from>
    <xdr:to>
      <xdr:col>5</xdr:col>
      <xdr:colOff>27720</xdr:colOff>
      <xdr:row>32</xdr:row>
      <xdr:rowOff>32400</xdr:rowOff>
    </xdr:to>
    <xdr:graphicFrame>
      <xdr:nvGraphicFramePr>
        <xdr:cNvPr id="0" name="Chart 1"/>
        <xdr:cNvGraphicFramePr/>
      </xdr:nvGraphicFramePr>
      <xdr:xfrm>
        <a:off x="141120" y="4619520"/>
        <a:ext cx="46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18</xdr:row>
      <xdr:rowOff>0</xdr:rowOff>
    </xdr:from>
    <xdr:to>
      <xdr:col>10</xdr:col>
      <xdr:colOff>27720</xdr:colOff>
      <xdr:row>32</xdr:row>
      <xdr:rowOff>32400</xdr:rowOff>
    </xdr:to>
    <xdr:graphicFrame>
      <xdr:nvGraphicFramePr>
        <xdr:cNvPr id="1" name="Chart 2"/>
        <xdr:cNvGraphicFramePr/>
      </xdr:nvGraphicFramePr>
      <xdr:xfrm>
        <a:off x="5074920" y="4619520"/>
        <a:ext cx="46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27B60"/>
    <pageSetUpPr fitToPage="true"/>
  </sheetPr>
  <dimension ref="A1:K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5" min="3" style="0" width="14"/>
    <col collapsed="false" customWidth="true" hidden="false" outlineLevel="0" max="6" min="6" style="0" width="4"/>
    <col collapsed="false" customWidth="true" hidden="false" outlineLevel="0" max="7" min="7" style="0" width="24"/>
    <col collapsed="false" customWidth="true" hidden="false" outlineLevel="0" max="11" min="8" style="0" width="14"/>
    <col collapsed="false" customWidth="true" hidden="false" outlineLevel="0" max="12" min="12" style="0" width="2"/>
  </cols>
  <sheetData>
    <row r="1" customFormat="false" ht="25.5" hidden="false" customHeight="tru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7.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true" outlineLevel="0" collapsed="false">
      <c r="A4" s="1"/>
      <c r="B4" s="4" t="s">
        <v>2</v>
      </c>
      <c r="C4" s="4"/>
      <c r="D4" s="4"/>
      <c r="E4" s="4"/>
      <c r="F4" s="4"/>
      <c r="G4" s="4"/>
      <c r="H4" s="4"/>
      <c r="I4" s="4"/>
      <c r="J4" s="4"/>
      <c r="K4" s="4"/>
    </row>
    <row r="5" customFormat="false" ht="43.5" hidden="false" customHeight="true" outlineLevel="0" collapsed="false">
      <c r="A5" s="1"/>
      <c r="B5" s="5" t="s">
        <v>3</v>
      </c>
      <c r="C5" s="5"/>
      <c r="D5" s="5"/>
      <c r="E5" s="5"/>
      <c r="F5" s="5"/>
      <c r="G5" s="5"/>
      <c r="H5" s="5"/>
      <c r="I5" s="5"/>
      <c r="J5" s="5"/>
      <c r="K5" s="5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15" hidden="false" customHeight="true" outlineLevel="0" collapsed="false">
      <c r="A7" s="1"/>
      <c r="B7" s="4" t="s">
        <v>4</v>
      </c>
      <c r="C7" s="4"/>
      <c r="D7" s="4"/>
      <c r="E7" s="4"/>
      <c r="F7" s="4"/>
      <c r="G7" s="4"/>
      <c r="H7" s="4"/>
      <c r="I7" s="4"/>
      <c r="J7" s="4"/>
      <c r="K7" s="4"/>
    </row>
    <row r="8" customFormat="false" ht="30" hidden="false" customHeight="true" outlineLevel="0" collapsed="false">
      <c r="A8" s="1"/>
      <c r="B8" s="6" t="s">
        <v>5</v>
      </c>
      <c r="C8" s="6"/>
      <c r="D8" s="7" t="s">
        <v>6</v>
      </c>
      <c r="E8" s="7"/>
      <c r="F8" s="8" t="s">
        <v>7</v>
      </c>
      <c r="G8" s="8"/>
      <c r="H8" s="6" t="s">
        <v>8</v>
      </c>
      <c r="I8" s="6"/>
      <c r="J8" s="9" t="s">
        <v>9</v>
      </c>
      <c r="K8" s="9"/>
    </row>
    <row r="9" customFormat="false" ht="30" hidden="false" customHeight="true" outlineLevel="0" collapsed="false">
      <c r="A9" s="1"/>
      <c r="B9" s="10" t="n">
        <f aca="false">COUNTA(Обработка!B5:B81)</f>
        <v>77</v>
      </c>
      <c r="C9" s="10"/>
      <c r="D9" s="11" t="n">
        <f aca="false">COUNTIF(Обработка!M5:M81,"Дубль")</f>
        <v>27</v>
      </c>
      <c r="E9" s="11"/>
      <c r="F9" s="12" t="n">
        <f aca="false">COUNTIF(Обработка!M5:M81,"Оставить")</f>
        <v>50</v>
      </c>
      <c r="G9" s="12"/>
      <c r="H9" s="10" t="n">
        <f aca="false">SUMPRODUCT(--NOT(EXACT(Обработка!G5:G81,Обработка!E5:E81)))</f>
        <v>68</v>
      </c>
      <c r="I9" s="10"/>
      <c r="J9" s="13" t="n">
        <f aca="false">COUNTIF(Обработка!N5:N81,"Проверить")</f>
        <v>4</v>
      </c>
      <c r="K9" s="13"/>
    </row>
    <row r="10" customFormat="false" ht="7.5" hidden="false" customHeight="tru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customFormat="false" ht="15" hidden="false" customHeight="false" outlineLevel="0" collapsed="false">
      <c r="A11" s="1"/>
      <c r="B11" s="14" t="str">
        <f aca="false">IF(D9+F9=B9,"✔ Контроль: строк было = уникальных + дублей, ничего не потерялось","✖ Контроль не сходится, проверить")</f>
        <v>✔ Контроль: строк было = уникальных + дублей, ничего не потерялось</v>
      </c>
      <c r="C11" s="14"/>
      <c r="D11" s="14"/>
      <c r="E11" s="14"/>
      <c r="F11" s="14"/>
      <c r="G11" s="14"/>
      <c r="H11" s="14"/>
      <c r="I11" s="14"/>
      <c r="J11" s="14"/>
      <c r="K11" s="14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customFormat="false" ht="15" hidden="false" customHeight="true" outlineLevel="0" collapsed="false">
      <c r="A13" s="1"/>
      <c r="B13" s="4" t="s">
        <v>10</v>
      </c>
      <c r="C13" s="4"/>
      <c r="D13" s="4"/>
      <c r="E13" s="4"/>
      <c r="F13" s="4"/>
      <c r="G13" s="4"/>
      <c r="H13" s="4"/>
      <c r="I13" s="4"/>
      <c r="J13" s="4"/>
      <c r="K13" s="4"/>
    </row>
    <row r="14" customFormat="false" ht="30" hidden="false" customHeight="true" outlineLevel="0" collapsed="false">
      <c r="A14" s="1"/>
      <c r="B14" s="5" t="s">
        <v>11</v>
      </c>
      <c r="C14" s="5"/>
      <c r="D14" s="5"/>
      <c r="E14" s="5"/>
      <c r="F14" s="5"/>
      <c r="G14" s="5"/>
      <c r="H14" s="5"/>
      <c r="I14" s="5"/>
      <c r="J14" s="5"/>
      <c r="K14" s="5"/>
    </row>
    <row r="15" customFormat="false" ht="30" hidden="false" customHeight="true" outlineLevel="0" collapsed="false">
      <c r="A15" s="1"/>
      <c r="B15" s="5" t="s">
        <v>12</v>
      </c>
      <c r="C15" s="5"/>
      <c r="D15" s="5"/>
      <c r="E15" s="5"/>
      <c r="F15" s="5"/>
      <c r="G15" s="5"/>
      <c r="H15" s="5"/>
      <c r="I15" s="5"/>
      <c r="J15" s="5"/>
      <c r="K15" s="5"/>
    </row>
    <row r="16" customFormat="false" ht="30" hidden="false" customHeight="true" outlineLevel="0" collapsed="false">
      <c r="A16" s="1"/>
      <c r="B16" s="5" t="s">
        <v>13</v>
      </c>
      <c r="C16" s="5"/>
      <c r="D16" s="5"/>
      <c r="E16" s="5"/>
      <c r="F16" s="5"/>
      <c r="G16" s="5"/>
      <c r="H16" s="5"/>
      <c r="I16" s="5"/>
      <c r="J16" s="5"/>
      <c r="K16" s="5"/>
    </row>
    <row r="17" customFormat="false" ht="9.75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customFormat="false" ht="15" hidden="false" customHeight="true" outlineLevel="0" collapsed="false">
      <c r="A18" s="1"/>
      <c r="B18" s="4" t="s">
        <v>14</v>
      </c>
      <c r="C18" s="4"/>
      <c r="D18" s="4"/>
      <c r="E18" s="1"/>
      <c r="F18" s="1"/>
      <c r="G18" s="1"/>
      <c r="H18" s="1"/>
      <c r="I18" s="1"/>
      <c r="J18" s="1"/>
      <c r="K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customFormat="false" ht="15" hidden="false" customHeight="true" outlineLevel="0" collapsed="false">
      <c r="A35" s="1"/>
      <c r="B35" s="15" t="s">
        <v>15</v>
      </c>
      <c r="C35" s="15"/>
      <c r="D35" s="15"/>
      <c r="E35" s="15"/>
      <c r="F35" s="15"/>
      <c r="G35" s="15"/>
      <c r="H35" s="15"/>
      <c r="I35" s="15"/>
      <c r="J35" s="1"/>
      <c r="K35" s="1"/>
    </row>
    <row r="36" customFormat="false" ht="21.75" hidden="false" customHeight="true" outlineLevel="0" collapsed="false">
      <c r="A36" s="1"/>
      <c r="B36" s="16" t="s">
        <v>16</v>
      </c>
      <c r="C36" s="16" t="s">
        <v>17</v>
      </c>
      <c r="D36" s="16" t="s">
        <v>18</v>
      </c>
      <c r="E36" s="1"/>
      <c r="F36" s="1"/>
      <c r="G36" s="16" t="s">
        <v>19</v>
      </c>
      <c r="H36" s="16" t="s">
        <v>20</v>
      </c>
      <c r="I36" s="1"/>
      <c r="J36" s="1"/>
      <c r="K36" s="1"/>
    </row>
    <row r="37" customFormat="false" ht="15" hidden="false" customHeight="false" outlineLevel="0" collapsed="false">
      <c r="A37" s="1"/>
      <c r="B37" s="17" t="s">
        <v>21</v>
      </c>
      <c r="C37" s="17" t="n">
        <f aca="false">COUNTIF(Обработка!B$5:B$81,B37)</f>
        <v>25</v>
      </c>
      <c r="D37" s="17" t="n">
        <f aca="false">COUNTIFS(Обработка!B$5:B$81,B37,Обработка!M$5:M$81,"Дубль")</f>
        <v>7</v>
      </c>
      <c r="E37" s="1"/>
      <c r="F37" s="1"/>
      <c r="G37" s="17" t="s">
        <v>22</v>
      </c>
      <c r="H37" s="17" t="n">
        <f aca="false">COUNTIF(Обработка!L$5:L$81,"*имя*")</f>
        <v>58</v>
      </c>
      <c r="I37" s="1"/>
      <c r="J37" s="1"/>
      <c r="K37" s="1"/>
    </row>
    <row r="38" customFormat="false" ht="15" hidden="false" customHeight="false" outlineLevel="0" collapsed="false">
      <c r="A38" s="1"/>
      <c r="B38" s="18" t="s">
        <v>23</v>
      </c>
      <c r="C38" s="18" t="n">
        <f aca="false">COUNTIF(Обработка!B$5:B$81,B38)</f>
        <v>26</v>
      </c>
      <c r="D38" s="18" t="n">
        <f aca="false">COUNTIFS(Обработка!B$5:B$81,B38,Обработка!M$5:M$81,"Дубль")</f>
        <v>10</v>
      </c>
      <c r="E38" s="1"/>
      <c r="F38" s="1"/>
      <c r="G38" s="18" t="s">
        <v>24</v>
      </c>
      <c r="H38" s="18" t="n">
        <f aca="false">COUNTIF(Обработка!L$5:L$81,"*телефон*")</f>
        <v>68</v>
      </c>
      <c r="I38" s="1"/>
      <c r="J38" s="1"/>
      <c r="K38" s="1"/>
    </row>
    <row r="39" customFormat="false" ht="15" hidden="false" customHeight="false" outlineLevel="0" collapsed="false">
      <c r="A39" s="1"/>
      <c r="B39" s="17" t="s">
        <v>25</v>
      </c>
      <c r="C39" s="17" t="n">
        <f aca="false">COUNTIF(Обработка!B$5:B$81,B39)</f>
        <v>26</v>
      </c>
      <c r="D39" s="17" t="n">
        <f aca="false">COUNTIFS(Обработка!B$5:B$81,B39,Обработка!M$5:M$81,"Дубль")</f>
        <v>10</v>
      </c>
      <c r="E39" s="1"/>
      <c r="F39" s="1"/>
      <c r="G39" s="17" t="s">
        <v>26</v>
      </c>
      <c r="H39" s="17" t="n">
        <f aca="false">COUNTIF(Обработка!L$5:L$81,"*email*")</f>
        <v>42</v>
      </c>
      <c r="I39" s="1"/>
      <c r="J39" s="1"/>
      <c r="K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8" t="s">
        <v>27</v>
      </c>
      <c r="H40" s="18" t="n">
        <f aca="false">COUNTIF(Обработка!L$5:L$81,"*дата*")</f>
        <v>52</v>
      </c>
      <c r="I40" s="1"/>
      <c r="J40" s="1"/>
      <c r="K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customFormat="false" ht="15" hidden="false" customHeight="true" outlineLevel="0" collapsed="false">
      <c r="A42" s="1"/>
      <c r="B42" s="4" t="s">
        <v>28</v>
      </c>
      <c r="C42" s="4"/>
      <c r="D42" s="4"/>
      <c r="E42" s="4"/>
      <c r="F42" s="4"/>
      <c r="G42" s="4"/>
      <c r="H42" s="4"/>
      <c r="I42" s="4"/>
      <c r="J42" s="4"/>
      <c r="K42" s="4"/>
    </row>
    <row r="43" customFormat="false" ht="18" hidden="false" customHeight="true" outlineLevel="0" collapsed="false">
      <c r="A43" s="1"/>
      <c r="B43" s="5" t="s">
        <v>29</v>
      </c>
      <c r="C43" s="5"/>
      <c r="D43" s="5"/>
      <c r="E43" s="5"/>
      <c r="F43" s="5"/>
      <c r="G43" s="5"/>
      <c r="H43" s="5"/>
      <c r="I43" s="5"/>
      <c r="J43" s="5"/>
      <c r="K43" s="5"/>
    </row>
    <row r="44" customFormat="false" ht="18" hidden="false" customHeight="true" outlineLevel="0" collapsed="false">
      <c r="A44" s="1"/>
      <c r="B44" s="5" t="s">
        <v>30</v>
      </c>
      <c r="C44" s="5"/>
      <c r="D44" s="5"/>
      <c r="E44" s="5"/>
      <c r="F44" s="5"/>
      <c r="G44" s="5"/>
      <c r="H44" s="5"/>
      <c r="I44" s="5"/>
      <c r="J44" s="5"/>
      <c r="K44" s="5"/>
    </row>
    <row r="45" customFormat="false" ht="18" hidden="false" customHeight="true" outlineLevel="0" collapsed="false">
      <c r="A45" s="1"/>
      <c r="B45" s="5" t="s">
        <v>31</v>
      </c>
      <c r="C45" s="5"/>
      <c r="D45" s="5"/>
      <c r="E45" s="5"/>
      <c r="F45" s="5"/>
      <c r="G45" s="5"/>
      <c r="H45" s="5"/>
      <c r="I45" s="5"/>
      <c r="J45" s="5"/>
      <c r="K45" s="5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customFormat="false" ht="15" hidden="false" customHeight="true" outlineLevel="0" collapsed="false">
      <c r="A47" s="15" t="s">
        <v>32</v>
      </c>
      <c r="B47" s="15"/>
      <c r="C47" s="15"/>
      <c r="D47" s="15"/>
      <c r="E47" s="15"/>
      <c r="F47" s="15"/>
      <c r="G47" s="15"/>
      <c r="H47" s="15"/>
      <c r="I47" s="15"/>
      <c r="J47" s="15"/>
      <c r="K47" s="1"/>
    </row>
  </sheetData>
  <mergeCells count="25">
    <mergeCell ref="B4:K4"/>
    <mergeCell ref="B5:K5"/>
    <mergeCell ref="B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1:K11"/>
    <mergeCell ref="B13:K13"/>
    <mergeCell ref="B14:K14"/>
    <mergeCell ref="B15:K15"/>
    <mergeCell ref="B16:K16"/>
    <mergeCell ref="B18:D18"/>
    <mergeCell ref="B35:I35"/>
    <mergeCell ref="B42:K42"/>
    <mergeCell ref="B43:K43"/>
    <mergeCell ref="B44:K44"/>
    <mergeCell ref="B45:K45"/>
    <mergeCell ref="A47:J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C9A6"/>
    <pageSetUpPr fitToPage="tru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4" min="3" style="0" width="40"/>
    <col collapsed="false" customWidth="true" hidden="false" outlineLevel="0" max="5" min="5" style="0" width="11"/>
    <col collapsed="false" customWidth="true" hidden="false" outlineLevel="0" max="6" min="6" style="0" width="46"/>
  </cols>
  <sheetData>
    <row r="1" customFormat="false" ht="25.5" hidden="false" customHeight="true" outlineLevel="0" collapsed="false">
      <c r="A1" s="1"/>
      <c r="B1" s="2" t="s">
        <v>33</v>
      </c>
      <c r="C1" s="1"/>
      <c r="D1" s="1"/>
      <c r="E1" s="1"/>
      <c r="F1" s="1"/>
    </row>
    <row r="2" customFormat="false" ht="15" hidden="false" customHeight="false" outlineLevel="0" collapsed="false">
      <c r="A2" s="1"/>
      <c r="B2" s="3" t="s">
        <v>34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30" hidden="false" customHeight="true" outlineLevel="0" collapsed="false">
      <c r="A4" s="1"/>
      <c r="B4" s="16" t="s">
        <v>35</v>
      </c>
      <c r="C4" s="16" t="s">
        <v>36</v>
      </c>
      <c r="D4" s="16" t="s">
        <v>37</v>
      </c>
      <c r="E4" s="16" t="s">
        <v>38</v>
      </c>
      <c r="F4" s="16" t="s">
        <v>39</v>
      </c>
    </row>
    <row r="5" customFormat="false" ht="43.5" hidden="false" customHeight="true" outlineLevel="0" collapsed="false">
      <c r="A5" s="1"/>
      <c r="B5" s="19" t="n">
        <v>1</v>
      </c>
      <c r="C5" s="20" t="s">
        <v>40</v>
      </c>
      <c r="D5" s="20" t="s">
        <v>41</v>
      </c>
      <c r="E5" s="21" t="n">
        <v>0.0138888888888889</v>
      </c>
      <c r="F5" s="22" t="s">
        <v>42</v>
      </c>
    </row>
    <row r="6" customFormat="false" ht="43.5" hidden="false" customHeight="true" outlineLevel="0" collapsed="false">
      <c r="A6" s="1"/>
      <c r="B6" s="23" t="n">
        <v>2</v>
      </c>
      <c r="C6" s="24" t="s">
        <v>43</v>
      </c>
      <c r="D6" s="24" t="s">
        <v>44</v>
      </c>
      <c r="E6" s="25" t="n">
        <v>0.0104166666666667</v>
      </c>
      <c r="F6" s="26" t="s">
        <v>45</v>
      </c>
    </row>
    <row r="7" customFormat="false" ht="43.5" hidden="false" customHeight="true" outlineLevel="0" collapsed="false">
      <c r="A7" s="1"/>
      <c r="B7" s="19" t="n">
        <v>3</v>
      </c>
      <c r="C7" s="20" t="s">
        <v>46</v>
      </c>
      <c r="D7" s="20" t="s">
        <v>47</v>
      </c>
      <c r="E7" s="21" t="n">
        <v>0.0277777777777778</v>
      </c>
      <c r="F7" s="22" t="s">
        <v>48</v>
      </c>
    </row>
    <row r="8" customFormat="false" ht="43.5" hidden="false" customHeight="true" outlineLevel="0" collapsed="false">
      <c r="A8" s="1"/>
      <c r="B8" s="23" t="n">
        <v>4</v>
      </c>
      <c r="C8" s="24" t="s">
        <v>49</v>
      </c>
      <c r="D8" s="24" t="s">
        <v>50</v>
      </c>
      <c r="E8" s="25" t="n">
        <v>0.00694444444444444</v>
      </c>
      <c r="F8" s="26" t="s">
        <v>51</v>
      </c>
    </row>
    <row r="9" customFormat="false" ht="43.5" hidden="false" customHeight="true" outlineLevel="0" collapsed="false">
      <c r="A9" s="1"/>
      <c r="B9" s="19" t="n">
        <v>5</v>
      </c>
      <c r="C9" s="20" t="s">
        <v>52</v>
      </c>
      <c r="D9" s="20" t="s">
        <v>53</v>
      </c>
      <c r="E9" s="21" t="n">
        <v>0.0173611111111111</v>
      </c>
      <c r="F9" s="22" t="s">
        <v>54</v>
      </c>
    </row>
    <row r="10" customFormat="false" ht="43.5" hidden="false" customHeight="true" outlineLevel="0" collapsed="false">
      <c r="A10" s="1"/>
      <c r="B10" s="23" t="n">
        <v>6</v>
      </c>
      <c r="C10" s="24" t="s">
        <v>55</v>
      </c>
      <c r="D10" s="24" t="s">
        <v>56</v>
      </c>
      <c r="E10" s="25" t="n">
        <v>0.0416666666666667</v>
      </c>
      <c r="F10" s="26" t="s">
        <v>57</v>
      </c>
    </row>
    <row r="11" customFormat="false" ht="43.5" hidden="false" customHeight="true" outlineLevel="0" collapsed="false">
      <c r="A11" s="1"/>
      <c r="B11" s="19" t="n">
        <v>7</v>
      </c>
      <c r="C11" s="20" t="s">
        <v>58</v>
      </c>
      <c r="D11" s="20" t="s">
        <v>59</v>
      </c>
      <c r="E11" s="21" t="n">
        <v>0.0138888888888889</v>
      </c>
      <c r="F11" s="22" t="s">
        <v>60</v>
      </c>
    </row>
    <row r="12" customFormat="false" ht="43.5" hidden="false" customHeight="true" outlineLevel="0" collapsed="false">
      <c r="A12" s="1"/>
      <c r="B12" s="23" t="n">
        <v>8</v>
      </c>
      <c r="C12" s="24" t="s">
        <v>61</v>
      </c>
      <c r="D12" s="24" t="s">
        <v>62</v>
      </c>
      <c r="E12" s="25" t="n">
        <v>0.0173611111111111</v>
      </c>
      <c r="F12" s="26" t="s">
        <v>63</v>
      </c>
    </row>
    <row r="13" customFormat="false" ht="43.5" hidden="false" customHeight="true" outlineLevel="0" collapsed="false">
      <c r="A13" s="1"/>
      <c r="B13" s="19" t="n">
        <v>9</v>
      </c>
      <c r="C13" s="20" t="s">
        <v>64</v>
      </c>
      <c r="D13" s="20" t="s">
        <v>65</v>
      </c>
      <c r="E13" s="21" t="n">
        <v>0.03125</v>
      </c>
      <c r="F13" s="22"/>
    </row>
    <row r="14" customFormat="false" ht="15" hidden="false" customHeight="false" outlineLevel="0" collapsed="false">
      <c r="A14" s="1"/>
      <c r="B14" s="1"/>
      <c r="C14" s="1"/>
      <c r="D14" s="27" t="s">
        <v>66</v>
      </c>
      <c r="E14" s="28" t="n">
        <f aca="false">SUM(E5:E13)</f>
        <v>0.180555555555556</v>
      </c>
      <c r="F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</row>
    <row r="16" customFormat="false" ht="15" hidden="false" customHeight="true" outlineLevel="0" collapsed="false">
      <c r="A16" s="15" t="s">
        <v>32</v>
      </c>
      <c r="B16" s="15"/>
      <c r="C16" s="15"/>
      <c r="D16" s="15"/>
      <c r="E16" s="15"/>
      <c r="F16" s="1"/>
    </row>
  </sheetData>
  <mergeCells count="1">
    <mergeCell ref="A16:E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C9C9"/>
    <pageSetUpPr fitToPage="true"/>
  </sheetPr>
  <dimension ref="A1:F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4" min="4" style="0" width="22"/>
    <col collapsed="false" customWidth="true" hidden="false" outlineLevel="0" max="5" min="5" style="0" width="34"/>
    <col collapsed="false" customWidth="true" hidden="false" outlineLevel="0" max="6" min="6" style="0" width="14"/>
  </cols>
  <sheetData>
    <row r="1" customFormat="false" ht="25.5" hidden="false" customHeight="true" outlineLevel="0" collapsed="false">
      <c r="A1" s="2" t="s">
        <v>67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3" t="s">
        <v>68</v>
      </c>
      <c r="B2" s="1"/>
      <c r="C2" s="1"/>
      <c r="D2" s="1"/>
      <c r="E2" s="1"/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30" hidden="false" customHeight="true" outlineLevel="0" collapsed="false">
      <c r="A4" s="16" t="s">
        <v>69</v>
      </c>
      <c r="B4" s="16" t="s">
        <v>16</v>
      </c>
      <c r="C4" s="16" t="s">
        <v>70</v>
      </c>
      <c r="D4" s="16" t="s">
        <v>71</v>
      </c>
      <c r="E4" s="16" t="s">
        <v>72</v>
      </c>
      <c r="F4" s="16" t="s">
        <v>73</v>
      </c>
    </row>
    <row r="5" customFormat="false" ht="15" hidden="false" customHeight="false" outlineLevel="0" collapsed="false">
      <c r="A5" s="17" t="n">
        <v>1</v>
      </c>
      <c r="B5" s="17" t="s">
        <v>21</v>
      </c>
      <c r="C5" s="17" t="s">
        <v>74</v>
      </c>
      <c r="D5" s="17" t="s">
        <v>75</v>
      </c>
      <c r="E5" s="17" t="s">
        <v>76</v>
      </c>
      <c r="F5" s="17" t="s">
        <v>77</v>
      </c>
    </row>
    <row r="6" customFormat="false" ht="15" hidden="false" customHeight="false" outlineLevel="0" collapsed="false">
      <c r="A6" s="18" t="n">
        <v>2</v>
      </c>
      <c r="B6" s="18" t="s">
        <v>21</v>
      </c>
      <c r="C6" s="18" t="s">
        <v>78</v>
      </c>
      <c r="D6" s="18" t="s">
        <v>79</v>
      </c>
      <c r="E6" s="18" t="s">
        <v>80</v>
      </c>
      <c r="F6" s="18" t="s">
        <v>81</v>
      </c>
    </row>
    <row r="7" customFormat="false" ht="15" hidden="false" customHeight="false" outlineLevel="0" collapsed="false">
      <c r="A7" s="17" t="n">
        <v>3</v>
      </c>
      <c r="B7" s="17" t="s">
        <v>23</v>
      </c>
      <c r="C7" s="17" t="s">
        <v>82</v>
      </c>
      <c r="D7" s="17" t="s">
        <v>83</v>
      </c>
      <c r="E7" s="17" t="s">
        <v>84</v>
      </c>
      <c r="F7" s="17" t="s">
        <v>85</v>
      </c>
    </row>
    <row r="8" customFormat="false" ht="15" hidden="false" customHeight="false" outlineLevel="0" collapsed="false">
      <c r="A8" s="18" t="n">
        <v>4</v>
      </c>
      <c r="B8" s="18" t="s">
        <v>23</v>
      </c>
      <c r="C8" s="18" t="s">
        <v>86</v>
      </c>
      <c r="D8" s="18" t="s">
        <v>87</v>
      </c>
      <c r="E8" s="18" t="s">
        <v>88</v>
      </c>
      <c r="F8" s="18" t="s">
        <v>89</v>
      </c>
    </row>
    <row r="9" customFormat="false" ht="15" hidden="false" customHeight="false" outlineLevel="0" collapsed="false">
      <c r="A9" s="17" t="n">
        <v>5</v>
      </c>
      <c r="B9" s="17" t="s">
        <v>25</v>
      </c>
      <c r="C9" s="17" t="s">
        <v>90</v>
      </c>
      <c r="D9" s="17" t="s">
        <v>91</v>
      </c>
      <c r="E9" s="17" t="s">
        <v>92</v>
      </c>
      <c r="F9" s="17" t="s">
        <v>93</v>
      </c>
    </row>
    <row r="10" customFormat="false" ht="15" hidden="false" customHeight="false" outlineLevel="0" collapsed="false">
      <c r="A10" s="18" t="n">
        <v>6</v>
      </c>
      <c r="B10" s="18" t="s">
        <v>23</v>
      </c>
      <c r="C10" s="18" t="s">
        <v>94</v>
      </c>
      <c r="D10" s="18" t="s">
        <v>95</v>
      </c>
      <c r="E10" s="18" t="s">
        <v>96</v>
      </c>
      <c r="F10" s="18" t="s">
        <v>97</v>
      </c>
    </row>
    <row r="11" customFormat="false" ht="15" hidden="false" customHeight="false" outlineLevel="0" collapsed="false">
      <c r="A11" s="17" t="n">
        <v>7</v>
      </c>
      <c r="B11" s="17" t="s">
        <v>25</v>
      </c>
      <c r="C11" s="17" t="s">
        <v>98</v>
      </c>
      <c r="D11" s="17" t="s">
        <v>99</v>
      </c>
      <c r="E11" s="17" t="s">
        <v>100</v>
      </c>
      <c r="F11" s="17" t="s">
        <v>101</v>
      </c>
    </row>
    <row r="12" customFormat="false" ht="15" hidden="false" customHeight="false" outlineLevel="0" collapsed="false">
      <c r="A12" s="18" t="n">
        <v>8</v>
      </c>
      <c r="B12" s="18" t="s">
        <v>25</v>
      </c>
      <c r="C12" s="18" t="s">
        <v>102</v>
      </c>
      <c r="D12" s="18"/>
      <c r="E12" s="18" t="s">
        <v>103</v>
      </c>
      <c r="F12" s="18" t="s">
        <v>104</v>
      </c>
    </row>
    <row r="13" customFormat="false" ht="15" hidden="false" customHeight="false" outlineLevel="0" collapsed="false">
      <c r="A13" s="17" t="n">
        <v>9</v>
      </c>
      <c r="B13" s="17" t="s">
        <v>21</v>
      </c>
      <c r="C13" s="17" t="s">
        <v>105</v>
      </c>
      <c r="D13" s="17" t="s">
        <v>106</v>
      </c>
      <c r="E13" s="17" t="s">
        <v>107</v>
      </c>
      <c r="F13" s="17" t="s">
        <v>108</v>
      </c>
    </row>
    <row r="14" customFormat="false" ht="15" hidden="false" customHeight="false" outlineLevel="0" collapsed="false">
      <c r="A14" s="18" t="n">
        <v>10</v>
      </c>
      <c r="B14" s="18" t="s">
        <v>25</v>
      </c>
      <c r="C14" s="18" t="s">
        <v>109</v>
      </c>
      <c r="D14" s="18" t="s">
        <v>110</v>
      </c>
      <c r="E14" s="18" t="s">
        <v>111</v>
      </c>
      <c r="F14" s="18" t="s">
        <v>112</v>
      </c>
    </row>
    <row r="15" customFormat="false" ht="15" hidden="false" customHeight="false" outlineLevel="0" collapsed="false">
      <c r="A15" s="17" t="n">
        <v>11</v>
      </c>
      <c r="B15" s="17" t="s">
        <v>21</v>
      </c>
      <c r="C15" s="17" t="s">
        <v>113</v>
      </c>
      <c r="D15" s="17" t="s">
        <v>114</v>
      </c>
      <c r="E15" s="17" t="s">
        <v>115</v>
      </c>
      <c r="F15" s="17" t="s">
        <v>116</v>
      </c>
    </row>
    <row r="16" customFormat="false" ht="15" hidden="false" customHeight="false" outlineLevel="0" collapsed="false">
      <c r="A16" s="18" t="n">
        <v>12</v>
      </c>
      <c r="B16" s="18" t="s">
        <v>21</v>
      </c>
      <c r="C16" s="18" t="s">
        <v>117</v>
      </c>
      <c r="D16" s="18" t="s">
        <v>118</v>
      </c>
      <c r="E16" s="18" t="s">
        <v>119</v>
      </c>
      <c r="F16" s="18" t="s">
        <v>120</v>
      </c>
    </row>
    <row r="17" customFormat="false" ht="15" hidden="false" customHeight="false" outlineLevel="0" collapsed="false">
      <c r="A17" s="17" t="n">
        <v>13</v>
      </c>
      <c r="B17" s="17" t="s">
        <v>23</v>
      </c>
      <c r="C17" s="17" t="s">
        <v>121</v>
      </c>
      <c r="D17" s="17" t="s">
        <v>122</v>
      </c>
      <c r="E17" s="17" t="s">
        <v>123</v>
      </c>
      <c r="F17" s="17" t="s">
        <v>124</v>
      </c>
    </row>
    <row r="18" customFormat="false" ht="15" hidden="false" customHeight="false" outlineLevel="0" collapsed="false">
      <c r="A18" s="18" t="n">
        <v>14</v>
      </c>
      <c r="B18" s="18" t="s">
        <v>21</v>
      </c>
      <c r="C18" s="18" t="s">
        <v>125</v>
      </c>
      <c r="D18" s="18" t="s">
        <v>126</v>
      </c>
      <c r="E18" s="18" t="s">
        <v>127</v>
      </c>
      <c r="F18" s="18" t="s">
        <v>128</v>
      </c>
    </row>
    <row r="19" customFormat="false" ht="15" hidden="false" customHeight="false" outlineLevel="0" collapsed="false">
      <c r="A19" s="17" t="n">
        <v>15</v>
      </c>
      <c r="B19" s="17" t="s">
        <v>21</v>
      </c>
      <c r="C19" s="17" t="s">
        <v>129</v>
      </c>
      <c r="D19" s="17" t="s">
        <v>130</v>
      </c>
      <c r="E19" s="17" t="s">
        <v>111</v>
      </c>
      <c r="F19" s="17" t="s">
        <v>131</v>
      </c>
    </row>
    <row r="20" customFormat="false" ht="15" hidden="false" customHeight="false" outlineLevel="0" collapsed="false">
      <c r="A20" s="18" t="n">
        <v>16</v>
      </c>
      <c r="B20" s="18" t="s">
        <v>21</v>
      </c>
      <c r="C20" s="18" t="s">
        <v>132</v>
      </c>
      <c r="D20" s="18" t="s">
        <v>133</v>
      </c>
      <c r="E20" s="18" t="s">
        <v>134</v>
      </c>
      <c r="F20" s="18" t="s">
        <v>135</v>
      </c>
    </row>
    <row r="21" customFormat="false" ht="15" hidden="false" customHeight="false" outlineLevel="0" collapsed="false">
      <c r="A21" s="17" t="n">
        <v>17</v>
      </c>
      <c r="B21" s="17" t="s">
        <v>23</v>
      </c>
      <c r="C21" s="17" t="s">
        <v>136</v>
      </c>
      <c r="D21" s="17" t="s">
        <v>137</v>
      </c>
      <c r="E21" s="17" t="s">
        <v>138</v>
      </c>
      <c r="F21" s="17" t="s">
        <v>139</v>
      </c>
    </row>
    <row r="22" customFormat="false" ht="15" hidden="false" customHeight="false" outlineLevel="0" collapsed="false">
      <c r="A22" s="18" t="n">
        <v>18</v>
      </c>
      <c r="B22" s="18" t="s">
        <v>21</v>
      </c>
      <c r="C22" s="18" t="s">
        <v>140</v>
      </c>
      <c r="D22" s="18" t="s">
        <v>141</v>
      </c>
      <c r="E22" s="18" t="s">
        <v>142</v>
      </c>
      <c r="F22" s="18" t="s">
        <v>143</v>
      </c>
    </row>
    <row r="23" customFormat="false" ht="15" hidden="false" customHeight="false" outlineLevel="0" collapsed="false">
      <c r="A23" s="17" t="n">
        <v>19</v>
      </c>
      <c r="B23" s="17" t="s">
        <v>23</v>
      </c>
      <c r="C23" s="17" t="s">
        <v>144</v>
      </c>
      <c r="D23" s="17" t="s">
        <v>145</v>
      </c>
      <c r="E23" s="17" t="s">
        <v>146</v>
      </c>
      <c r="F23" s="17" t="s">
        <v>147</v>
      </c>
    </row>
    <row r="24" customFormat="false" ht="15" hidden="false" customHeight="false" outlineLevel="0" collapsed="false">
      <c r="A24" s="18" t="n">
        <v>20</v>
      </c>
      <c r="B24" s="18" t="s">
        <v>25</v>
      </c>
      <c r="C24" s="18" t="s">
        <v>148</v>
      </c>
      <c r="D24" s="18"/>
      <c r="E24" s="18" t="s">
        <v>149</v>
      </c>
      <c r="F24" s="18" t="s">
        <v>150</v>
      </c>
    </row>
    <row r="25" customFormat="false" ht="15" hidden="false" customHeight="false" outlineLevel="0" collapsed="false">
      <c r="A25" s="17" t="n">
        <v>21</v>
      </c>
      <c r="B25" s="17" t="s">
        <v>23</v>
      </c>
      <c r="C25" s="17" t="s">
        <v>151</v>
      </c>
      <c r="D25" s="17" t="s">
        <v>152</v>
      </c>
      <c r="E25" s="17" t="s">
        <v>153</v>
      </c>
      <c r="F25" s="17" t="s">
        <v>154</v>
      </c>
    </row>
    <row r="26" customFormat="false" ht="15" hidden="false" customHeight="false" outlineLevel="0" collapsed="false">
      <c r="A26" s="18" t="n">
        <v>22</v>
      </c>
      <c r="B26" s="18" t="s">
        <v>21</v>
      </c>
      <c r="C26" s="18" t="s">
        <v>155</v>
      </c>
      <c r="D26" s="18" t="s">
        <v>156</v>
      </c>
      <c r="E26" s="18" t="s">
        <v>157</v>
      </c>
      <c r="F26" s="18" t="s">
        <v>158</v>
      </c>
    </row>
    <row r="27" customFormat="false" ht="15" hidden="false" customHeight="false" outlineLevel="0" collapsed="false">
      <c r="A27" s="17" t="n">
        <v>23</v>
      </c>
      <c r="B27" s="17" t="s">
        <v>23</v>
      </c>
      <c r="C27" s="17" t="s">
        <v>159</v>
      </c>
      <c r="D27" s="17" t="s">
        <v>160</v>
      </c>
      <c r="E27" s="17" t="s">
        <v>161</v>
      </c>
      <c r="F27" s="17" t="s">
        <v>162</v>
      </c>
    </row>
    <row r="28" customFormat="false" ht="15" hidden="false" customHeight="false" outlineLevel="0" collapsed="false">
      <c r="A28" s="18" t="n">
        <v>24</v>
      </c>
      <c r="B28" s="18" t="s">
        <v>23</v>
      </c>
      <c r="C28" s="18" t="s">
        <v>163</v>
      </c>
      <c r="D28" s="18" t="s">
        <v>164</v>
      </c>
      <c r="E28" s="18" t="s">
        <v>165</v>
      </c>
      <c r="F28" s="18" t="s">
        <v>166</v>
      </c>
    </row>
    <row r="29" customFormat="false" ht="15" hidden="false" customHeight="false" outlineLevel="0" collapsed="false">
      <c r="A29" s="17" t="n">
        <v>25</v>
      </c>
      <c r="B29" s="17" t="s">
        <v>21</v>
      </c>
      <c r="C29" s="17" t="s">
        <v>167</v>
      </c>
      <c r="D29" s="17" t="s">
        <v>168</v>
      </c>
      <c r="E29" s="17" t="s">
        <v>169</v>
      </c>
      <c r="F29" s="17" t="s">
        <v>170</v>
      </c>
    </row>
    <row r="30" customFormat="false" ht="15" hidden="false" customHeight="false" outlineLevel="0" collapsed="false">
      <c r="A30" s="18" t="n">
        <v>26</v>
      </c>
      <c r="B30" s="18" t="s">
        <v>25</v>
      </c>
      <c r="C30" s="18" t="s">
        <v>171</v>
      </c>
      <c r="D30" s="18" t="s">
        <v>172</v>
      </c>
      <c r="E30" s="18" t="s">
        <v>173</v>
      </c>
      <c r="F30" s="18" t="s">
        <v>174</v>
      </c>
    </row>
    <row r="31" customFormat="false" ht="15" hidden="false" customHeight="false" outlineLevel="0" collapsed="false">
      <c r="A31" s="17" t="n">
        <v>27</v>
      </c>
      <c r="B31" s="17" t="s">
        <v>23</v>
      </c>
      <c r="C31" s="17" t="s">
        <v>175</v>
      </c>
      <c r="D31" s="17" t="s">
        <v>176</v>
      </c>
      <c r="E31" s="17" t="s">
        <v>177</v>
      </c>
      <c r="F31" s="17" t="s">
        <v>178</v>
      </c>
    </row>
    <row r="32" customFormat="false" ht="15" hidden="false" customHeight="false" outlineLevel="0" collapsed="false">
      <c r="A32" s="18" t="n">
        <v>28</v>
      </c>
      <c r="B32" s="18" t="s">
        <v>23</v>
      </c>
      <c r="C32" s="18" t="s">
        <v>179</v>
      </c>
      <c r="D32" s="18" t="s">
        <v>180</v>
      </c>
      <c r="E32" s="18" t="s">
        <v>181</v>
      </c>
      <c r="F32" s="18" t="s">
        <v>182</v>
      </c>
    </row>
    <row r="33" customFormat="false" ht="15" hidden="false" customHeight="false" outlineLevel="0" collapsed="false">
      <c r="A33" s="17" t="n">
        <v>29</v>
      </c>
      <c r="B33" s="17" t="s">
        <v>23</v>
      </c>
      <c r="C33" s="17" t="s">
        <v>183</v>
      </c>
      <c r="D33" s="17" t="s">
        <v>184</v>
      </c>
      <c r="E33" s="17" t="s">
        <v>185</v>
      </c>
      <c r="F33" s="17" t="s">
        <v>186</v>
      </c>
    </row>
    <row r="34" customFormat="false" ht="15" hidden="false" customHeight="false" outlineLevel="0" collapsed="false">
      <c r="A34" s="18" t="n">
        <v>30</v>
      </c>
      <c r="B34" s="18" t="s">
        <v>21</v>
      </c>
      <c r="C34" s="18" t="s">
        <v>187</v>
      </c>
      <c r="D34" s="18" t="s">
        <v>188</v>
      </c>
      <c r="E34" s="18" t="s">
        <v>189</v>
      </c>
      <c r="F34" s="18" t="s">
        <v>190</v>
      </c>
    </row>
    <row r="35" customFormat="false" ht="15" hidden="false" customHeight="false" outlineLevel="0" collapsed="false">
      <c r="A35" s="17" t="n">
        <v>31</v>
      </c>
      <c r="B35" s="17" t="s">
        <v>21</v>
      </c>
      <c r="C35" s="17" t="s">
        <v>191</v>
      </c>
      <c r="D35" s="17" t="s">
        <v>192</v>
      </c>
      <c r="E35" s="17" t="s">
        <v>193</v>
      </c>
      <c r="F35" s="17" t="s">
        <v>194</v>
      </c>
    </row>
    <row r="36" customFormat="false" ht="15" hidden="false" customHeight="false" outlineLevel="0" collapsed="false">
      <c r="A36" s="18" t="n">
        <v>32</v>
      </c>
      <c r="B36" s="18" t="s">
        <v>25</v>
      </c>
      <c r="C36" s="18" t="s">
        <v>195</v>
      </c>
      <c r="D36" s="18" t="s">
        <v>196</v>
      </c>
      <c r="E36" s="18" t="s">
        <v>197</v>
      </c>
      <c r="F36" s="18" t="s">
        <v>198</v>
      </c>
    </row>
    <row r="37" customFormat="false" ht="15" hidden="false" customHeight="false" outlineLevel="0" collapsed="false">
      <c r="A37" s="17" t="n">
        <v>33</v>
      </c>
      <c r="B37" s="17" t="s">
        <v>23</v>
      </c>
      <c r="C37" s="17" t="s">
        <v>82</v>
      </c>
      <c r="D37" s="17" t="s">
        <v>199</v>
      </c>
      <c r="E37" s="17" t="s">
        <v>200</v>
      </c>
      <c r="F37" s="17" t="s">
        <v>85</v>
      </c>
    </row>
    <row r="38" customFormat="false" ht="15" hidden="false" customHeight="false" outlineLevel="0" collapsed="false">
      <c r="A38" s="18" t="n">
        <v>34</v>
      </c>
      <c r="B38" s="18" t="s">
        <v>21</v>
      </c>
      <c r="C38" s="18" t="s">
        <v>201</v>
      </c>
      <c r="D38" s="18" t="s">
        <v>202</v>
      </c>
      <c r="E38" s="18" t="s">
        <v>203</v>
      </c>
      <c r="F38" s="18" t="s">
        <v>170</v>
      </c>
    </row>
    <row r="39" customFormat="false" ht="15" hidden="false" customHeight="false" outlineLevel="0" collapsed="false">
      <c r="A39" s="17" t="n">
        <v>35</v>
      </c>
      <c r="B39" s="17" t="s">
        <v>25</v>
      </c>
      <c r="C39" s="17" t="s">
        <v>204</v>
      </c>
      <c r="D39" s="17"/>
      <c r="E39" s="17" t="s">
        <v>205</v>
      </c>
      <c r="F39" s="17" t="s">
        <v>206</v>
      </c>
    </row>
    <row r="40" customFormat="false" ht="15" hidden="false" customHeight="false" outlineLevel="0" collapsed="false">
      <c r="A40" s="18" t="n">
        <v>36</v>
      </c>
      <c r="B40" s="18" t="s">
        <v>25</v>
      </c>
      <c r="C40" s="18" t="s">
        <v>207</v>
      </c>
      <c r="D40" s="18"/>
      <c r="E40" s="18" t="s">
        <v>208</v>
      </c>
      <c r="F40" s="18" t="s">
        <v>209</v>
      </c>
    </row>
    <row r="41" customFormat="false" ht="15" hidden="false" customHeight="false" outlineLevel="0" collapsed="false">
      <c r="A41" s="17" t="n">
        <v>37</v>
      </c>
      <c r="B41" s="17" t="s">
        <v>23</v>
      </c>
      <c r="C41" s="17" t="s">
        <v>210</v>
      </c>
      <c r="D41" s="17" t="s">
        <v>211</v>
      </c>
      <c r="E41" s="17" t="s">
        <v>212</v>
      </c>
      <c r="F41" s="17" t="s">
        <v>213</v>
      </c>
    </row>
    <row r="42" customFormat="false" ht="15" hidden="false" customHeight="false" outlineLevel="0" collapsed="false">
      <c r="A42" s="18" t="n">
        <v>38</v>
      </c>
      <c r="B42" s="18" t="s">
        <v>21</v>
      </c>
      <c r="C42" s="18" t="s">
        <v>214</v>
      </c>
      <c r="D42" s="18" t="s">
        <v>215</v>
      </c>
      <c r="E42" s="18" t="s">
        <v>216</v>
      </c>
      <c r="F42" s="18" t="s">
        <v>217</v>
      </c>
    </row>
    <row r="43" customFormat="false" ht="15" hidden="false" customHeight="false" outlineLevel="0" collapsed="false">
      <c r="A43" s="17" t="n">
        <v>39</v>
      </c>
      <c r="B43" s="17" t="s">
        <v>21</v>
      </c>
      <c r="C43" s="17" t="s">
        <v>218</v>
      </c>
      <c r="D43" s="17" t="s">
        <v>219</v>
      </c>
      <c r="E43" s="17" t="s">
        <v>220</v>
      </c>
      <c r="F43" s="17" t="s">
        <v>221</v>
      </c>
    </row>
    <row r="44" customFormat="false" ht="15" hidden="false" customHeight="false" outlineLevel="0" collapsed="false">
      <c r="A44" s="18" t="n">
        <v>40</v>
      </c>
      <c r="B44" s="18" t="s">
        <v>25</v>
      </c>
      <c r="C44" s="18" t="s">
        <v>222</v>
      </c>
      <c r="D44" s="18"/>
      <c r="E44" s="18" t="s">
        <v>223</v>
      </c>
      <c r="F44" s="18" t="s">
        <v>224</v>
      </c>
    </row>
    <row r="45" customFormat="false" ht="15" hidden="false" customHeight="false" outlineLevel="0" collapsed="false">
      <c r="A45" s="17" t="n">
        <v>41</v>
      </c>
      <c r="B45" s="17" t="s">
        <v>25</v>
      </c>
      <c r="C45" s="17" t="s">
        <v>225</v>
      </c>
      <c r="D45" s="17"/>
      <c r="E45" s="17" t="s">
        <v>226</v>
      </c>
      <c r="F45" s="17" t="s">
        <v>227</v>
      </c>
    </row>
    <row r="46" customFormat="false" ht="15" hidden="false" customHeight="false" outlineLevel="0" collapsed="false">
      <c r="A46" s="18" t="n">
        <v>42</v>
      </c>
      <c r="B46" s="18" t="s">
        <v>23</v>
      </c>
      <c r="C46" s="18" t="s">
        <v>228</v>
      </c>
      <c r="D46" s="18" t="s">
        <v>229</v>
      </c>
      <c r="E46" s="18" t="s">
        <v>230</v>
      </c>
      <c r="F46" s="18" t="s">
        <v>231</v>
      </c>
    </row>
    <row r="47" customFormat="false" ht="15" hidden="false" customHeight="false" outlineLevel="0" collapsed="false">
      <c r="A47" s="17" t="n">
        <v>43</v>
      </c>
      <c r="B47" s="17" t="s">
        <v>23</v>
      </c>
      <c r="C47" s="17" t="s">
        <v>232</v>
      </c>
      <c r="D47" s="17" t="s">
        <v>233</v>
      </c>
      <c r="E47" s="17" t="s">
        <v>234</v>
      </c>
      <c r="F47" s="17" t="s">
        <v>235</v>
      </c>
    </row>
    <row r="48" customFormat="false" ht="15" hidden="false" customHeight="false" outlineLevel="0" collapsed="false">
      <c r="A48" s="18" t="n">
        <v>44</v>
      </c>
      <c r="B48" s="18" t="s">
        <v>21</v>
      </c>
      <c r="C48" s="18" t="s">
        <v>236</v>
      </c>
      <c r="D48" s="18" t="s">
        <v>237</v>
      </c>
      <c r="E48" s="18" t="s">
        <v>238</v>
      </c>
      <c r="F48" s="18" t="s">
        <v>239</v>
      </c>
    </row>
    <row r="49" customFormat="false" ht="15" hidden="false" customHeight="false" outlineLevel="0" collapsed="false">
      <c r="A49" s="17" t="n">
        <v>45</v>
      </c>
      <c r="B49" s="17" t="s">
        <v>25</v>
      </c>
      <c r="C49" s="17" t="s">
        <v>240</v>
      </c>
      <c r="D49" s="17"/>
      <c r="E49" s="17" t="s">
        <v>241</v>
      </c>
      <c r="F49" s="17" t="s">
        <v>242</v>
      </c>
    </row>
    <row r="50" customFormat="false" ht="15" hidden="false" customHeight="false" outlineLevel="0" collapsed="false">
      <c r="A50" s="18" t="n">
        <v>46</v>
      </c>
      <c r="B50" s="18" t="s">
        <v>23</v>
      </c>
      <c r="C50" s="18" t="s">
        <v>243</v>
      </c>
      <c r="D50" s="18" t="s">
        <v>244</v>
      </c>
      <c r="E50" s="18" t="s">
        <v>245</v>
      </c>
      <c r="F50" s="18" t="s">
        <v>246</v>
      </c>
    </row>
    <row r="51" customFormat="false" ht="15" hidden="false" customHeight="false" outlineLevel="0" collapsed="false">
      <c r="A51" s="17" t="n">
        <v>47</v>
      </c>
      <c r="B51" s="17" t="s">
        <v>25</v>
      </c>
      <c r="C51" s="17" t="s">
        <v>247</v>
      </c>
      <c r="D51" s="17" t="s">
        <v>248</v>
      </c>
      <c r="E51" s="17" t="s">
        <v>249</v>
      </c>
      <c r="F51" s="17" t="s">
        <v>250</v>
      </c>
    </row>
    <row r="52" customFormat="false" ht="15" hidden="false" customHeight="false" outlineLevel="0" collapsed="false">
      <c r="A52" s="18" t="n">
        <v>48</v>
      </c>
      <c r="B52" s="18" t="s">
        <v>25</v>
      </c>
      <c r="C52" s="18" t="s">
        <v>251</v>
      </c>
      <c r="D52" s="18" t="s">
        <v>252</v>
      </c>
      <c r="E52" s="18" t="s">
        <v>253</v>
      </c>
      <c r="F52" s="18" t="s">
        <v>254</v>
      </c>
    </row>
    <row r="53" customFormat="false" ht="15" hidden="false" customHeight="false" outlineLevel="0" collapsed="false">
      <c r="A53" s="17" t="n">
        <v>49</v>
      </c>
      <c r="B53" s="17" t="s">
        <v>25</v>
      </c>
      <c r="C53" s="17" t="s">
        <v>255</v>
      </c>
      <c r="D53" s="17" t="s">
        <v>256</v>
      </c>
      <c r="E53" s="17" t="s">
        <v>257</v>
      </c>
      <c r="F53" s="17" t="s">
        <v>258</v>
      </c>
    </row>
    <row r="54" customFormat="false" ht="15" hidden="false" customHeight="false" outlineLevel="0" collapsed="false">
      <c r="A54" s="18" t="n">
        <v>50</v>
      </c>
      <c r="B54" s="18" t="s">
        <v>25</v>
      </c>
      <c r="C54" s="18" t="s">
        <v>259</v>
      </c>
      <c r="D54" s="18" t="s">
        <v>260</v>
      </c>
      <c r="E54" s="18" t="s">
        <v>261</v>
      </c>
      <c r="F54" s="18" t="s">
        <v>262</v>
      </c>
    </row>
    <row r="55" customFormat="false" ht="15" hidden="false" customHeight="false" outlineLevel="0" collapsed="false">
      <c r="A55" s="17" t="n">
        <v>51</v>
      </c>
      <c r="B55" s="17" t="s">
        <v>25</v>
      </c>
      <c r="C55" s="17" t="s">
        <v>263</v>
      </c>
      <c r="D55" s="17" t="s">
        <v>264</v>
      </c>
      <c r="E55" s="17" t="s">
        <v>265</v>
      </c>
      <c r="F55" s="17" t="s">
        <v>266</v>
      </c>
    </row>
    <row r="56" customFormat="false" ht="15" hidden="false" customHeight="false" outlineLevel="0" collapsed="false">
      <c r="A56" s="18" t="n">
        <v>52</v>
      </c>
      <c r="B56" s="18" t="s">
        <v>25</v>
      </c>
      <c r="C56" s="18" t="s">
        <v>267</v>
      </c>
      <c r="D56" s="18" t="s">
        <v>268</v>
      </c>
      <c r="E56" s="18" t="s">
        <v>269</v>
      </c>
      <c r="F56" s="18" t="s">
        <v>270</v>
      </c>
    </row>
    <row r="57" customFormat="false" ht="15" hidden="false" customHeight="false" outlineLevel="0" collapsed="false">
      <c r="A57" s="17" t="n">
        <v>53</v>
      </c>
      <c r="B57" s="17" t="s">
        <v>25</v>
      </c>
      <c r="C57" s="17" t="s">
        <v>271</v>
      </c>
      <c r="D57" s="17"/>
      <c r="E57" s="17" t="s">
        <v>272</v>
      </c>
      <c r="F57" s="17" t="s">
        <v>273</v>
      </c>
    </row>
    <row r="58" customFormat="false" ht="15" hidden="false" customHeight="false" outlineLevel="0" collapsed="false">
      <c r="A58" s="18" t="n">
        <v>54</v>
      </c>
      <c r="B58" s="18" t="s">
        <v>21</v>
      </c>
      <c r="C58" s="18" t="s">
        <v>274</v>
      </c>
      <c r="D58" s="18" t="s">
        <v>275</v>
      </c>
      <c r="E58" s="18" t="s">
        <v>276</v>
      </c>
      <c r="F58" s="18" t="s">
        <v>277</v>
      </c>
    </row>
    <row r="59" customFormat="false" ht="15" hidden="false" customHeight="false" outlineLevel="0" collapsed="false">
      <c r="A59" s="17" t="n">
        <v>55</v>
      </c>
      <c r="B59" s="17" t="s">
        <v>23</v>
      </c>
      <c r="C59" s="17" t="s">
        <v>278</v>
      </c>
      <c r="D59" s="17" t="s">
        <v>279</v>
      </c>
      <c r="E59" s="17" t="s">
        <v>280</v>
      </c>
      <c r="F59" s="17" t="s">
        <v>281</v>
      </c>
    </row>
    <row r="60" customFormat="false" ht="15" hidden="false" customHeight="false" outlineLevel="0" collapsed="false">
      <c r="A60" s="18" t="n">
        <v>56</v>
      </c>
      <c r="B60" s="18" t="s">
        <v>23</v>
      </c>
      <c r="C60" s="18" t="s">
        <v>282</v>
      </c>
      <c r="D60" s="18" t="s">
        <v>283</v>
      </c>
      <c r="E60" s="18" t="s">
        <v>284</v>
      </c>
      <c r="F60" s="18" t="s">
        <v>285</v>
      </c>
    </row>
    <row r="61" customFormat="false" ht="15" hidden="false" customHeight="false" outlineLevel="0" collapsed="false">
      <c r="A61" s="17" t="n">
        <v>57</v>
      </c>
      <c r="B61" s="17" t="s">
        <v>25</v>
      </c>
      <c r="C61" s="17" t="s">
        <v>286</v>
      </c>
      <c r="D61" s="17" t="s">
        <v>287</v>
      </c>
      <c r="E61" s="17" t="s">
        <v>288</v>
      </c>
      <c r="F61" s="17" t="s">
        <v>289</v>
      </c>
    </row>
    <row r="62" customFormat="false" ht="15" hidden="false" customHeight="false" outlineLevel="0" collapsed="false">
      <c r="A62" s="18" t="n">
        <v>58</v>
      </c>
      <c r="B62" s="18" t="s">
        <v>23</v>
      </c>
      <c r="C62" s="18" t="s">
        <v>179</v>
      </c>
      <c r="D62" s="18" t="s">
        <v>180</v>
      </c>
      <c r="E62" s="18" t="s">
        <v>290</v>
      </c>
      <c r="F62" s="18" t="s">
        <v>182</v>
      </c>
    </row>
    <row r="63" customFormat="false" ht="15" hidden="false" customHeight="false" outlineLevel="0" collapsed="false">
      <c r="A63" s="17" t="n">
        <v>59</v>
      </c>
      <c r="B63" s="17" t="s">
        <v>23</v>
      </c>
      <c r="C63" s="17" t="s">
        <v>291</v>
      </c>
      <c r="D63" s="17" t="s">
        <v>292</v>
      </c>
      <c r="E63" s="17" t="s">
        <v>293</v>
      </c>
      <c r="F63" s="17" t="s">
        <v>294</v>
      </c>
    </row>
    <row r="64" customFormat="false" ht="15" hidden="false" customHeight="false" outlineLevel="0" collapsed="false">
      <c r="A64" s="18" t="n">
        <v>60</v>
      </c>
      <c r="B64" s="18" t="s">
        <v>23</v>
      </c>
      <c r="C64" s="18" t="s">
        <v>295</v>
      </c>
      <c r="D64" s="18" t="s">
        <v>296</v>
      </c>
      <c r="E64" s="18" t="s">
        <v>297</v>
      </c>
      <c r="F64" s="18" t="s">
        <v>298</v>
      </c>
    </row>
    <row r="65" customFormat="false" ht="15" hidden="false" customHeight="false" outlineLevel="0" collapsed="false">
      <c r="A65" s="17" t="n">
        <v>61</v>
      </c>
      <c r="B65" s="17" t="s">
        <v>25</v>
      </c>
      <c r="C65" s="17" t="s">
        <v>299</v>
      </c>
      <c r="D65" s="17" t="s">
        <v>300</v>
      </c>
      <c r="E65" s="17" t="s">
        <v>301</v>
      </c>
      <c r="F65" s="17" t="s">
        <v>302</v>
      </c>
    </row>
    <row r="66" customFormat="false" ht="15" hidden="false" customHeight="false" outlineLevel="0" collapsed="false">
      <c r="A66" s="18" t="n">
        <v>62</v>
      </c>
      <c r="B66" s="18" t="s">
        <v>25</v>
      </c>
      <c r="C66" s="18" t="s">
        <v>303</v>
      </c>
      <c r="D66" s="18" t="s">
        <v>304</v>
      </c>
      <c r="E66" s="18" t="s">
        <v>305</v>
      </c>
      <c r="F66" s="18" t="s">
        <v>306</v>
      </c>
    </row>
    <row r="67" customFormat="false" ht="15" hidden="false" customHeight="false" outlineLevel="0" collapsed="false">
      <c r="A67" s="17" t="n">
        <v>63</v>
      </c>
      <c r="B67" s="17" t="s">
        <v>21</v>
      </c>
      <c r="C67" s="17" t="s">
        <v>307</v>
      </c>
      <c r="D67" s="17" t="s">
        <v>308</v>
      </c>
      <c r="E67" s="17" t="s">
        <v>309</v>
      </c>
      <c r="F67" s="17" t="s">
        <v>310</v>
      </c>
    </row>
    <row r="68" customFormat="false" ht="15" hidden="false" customHeight="false" outlineLevel="0" collapsed="false">
      <c r="A68" s="18" t="n">
        <v>64</v>
      </c>
      <c r="B68" s="18" t="s">
        <v>25</v>
      </c>
      <c r="C68" s="18" t="s">
        <v>311</v>
      </c>
      <c r="D68" s="18" t="s">
        <v>312</v>
      </c>
      <c r="E68" s="18" t="s">
        <v>313</v>
      </c>
      <c r="F68" s="18" t="s">
        <v>314</v>
      </c>
    </row>
    <row r="69" customFormat="false" ht="15" hidden="false" customHeight="false" outlineLevel="0" collapsed="false">
      <c r="A69" s="17" t="n">
        <v>65</v>
      </c>
      <c r="B69" s="17" t="s">
        <v>21</v>
      </c>
      <c r="C69" s="17" t="s">
        <v>315</v>
      </c>
      <c r="D69" s="17" t="s">
        <v>316</v>
      </c>
      <c r="E69" s="17" t="s">
        <v>317</v>
      </c>
      <c r="F69" s="17" t="s">
        <v>318</v>
      </c>
    </row>
    <row r="70" customFormat="false" ht="15" hidden="false" customHeight="false" outlineLevel="0" collapsed="false">
      <c r="A70" s="18" t="n">
        <v>66</v>
      </c>
      <c r="B70" s="18" t="s">
        <v>21</v>
      </c>
      <c r="C70" s="18" t="s">
        <v>129</v>
      </c>
      <c r="D70" s="18" t="s">
        <v>319</v>
      </c>
      <c r="E70" s="18" t="s">
        <v>320</v>
      </c>
      <c r="F70" s="18" t="s">
        <v>131</v>
      </c>
    </row>
    <row r="71" customFormat="false" ht="15" hidden="false" customHeight="false" outlineLevel="0" collapsed="false">
      <c r="A71" s="17" t="n">
        <v>67</v>
      </c>
      <c r="B71" s="17" t="s">
        <v>21</v>
      </c>
      <c r="C71" s="17" t="s">
        <v>321</v>
      </c>
      <c r="D71" s="17" t="s">
        <v>322</v>
      </c>
      <c r="E71" s="17" t="s">
        <v>323</v>
      </c>
      <c r="F71" s="17" t="s">
        <v>190</v>
      </c>
    </row>
    <row r="72" customFormat="false" ht="15" hidden="false" customHeight="false" outlineLevel="0" collapsed="false">
      <c r="A72" s="18" t="n">
        <v>68</v>
      </c>
      <c r="B72" s="18" t="s">
        <v>23</v>
      </c>
      <c r="C72" s="18" t="s">
        <v>324</v>
      </c>
      <c r="D72" s="18" t="s">
        <v>325</v>
      </c>
      <c r="E72" s="18" t="s">
        <v>326</v>
      </c>
      <c r="F72" s="18" t="s">
        <v>327</v>
      </c>
    </row>
    <row r="73" customFormat="false" ht="15" hidden="false" customHeight="false" outlineLevel="0" collapsed="false">
      <c r="A73" s="17" t="n">
        <v>69</v>
      </c>
      <c r="B73" s="17" t="s">
        <v>21</v>
      </c>
      <c r="C73" s="17" t="s">
        <v>328</v>
      </c>
      <c r="D73" s="17" t="s">
        <v>329</v>
      </c>
      <c r="E73" s="17" t="s">
        <v>330</v>
      </c>
      <c r="F73" s="17" t="s">
        <v>331</v>
      </c>
    </row>
    <row r="74" customFormat="false" ht="15" hidden="false" customHeight="false" outlineLevel="0" collapsed="false">
      <c r="A74" s="18" t="n">
        <v>70</v>
      </c>
      <c r="B74" s="18" t="s">
        <v>25</v>
      </c>
      <c r="C74" s="18" t="s">
        <v>332</v>
      </c>
      <c r="D74" s="18"/>
      <c r="E74" s="18" t="s">
        <v>333</v>
      </c>
      <c r="F74" s="18" t="s">
        <v>334</v>
      </c>
    </row>
    <row r="75" customFormat="false" ht="15" hidden="false" customHeight="false" outlineLevel="0" collapsed="false">
      <c r="A75" s="17" t="n">
        <v>71</v>
      </c>
      <c r="B75" s="17" t="s">
        <v>23</v>
      </c>
      <c r="C75" s="17" t="s">
        <v>335</v>
      </c>
      <c r="D75" s="17" t="s">
        <v>336</v>
      </c>
      <c r="E75" s="17" t="s">
        <v>337</v>
      </c>
      <c r="F75" s="17" t="s">
        <v>338</v>
      </c>
    </row>
    <row r="76" customFormat="false" ht="15" hidden="false" customHeight="false" outlineLevel="0" collapsed="false">
      <c r="A76" s="18" t="n">
        <v>72</v>
      </c>
      <c r="B76" s="18" t="s">
        <v>25</v>
      </c>
      <c r="C76" s="18" t="s">
        <v>339</v>
      </c>
      <c r="D76" s="18" t="s">
        <v>340</v>
      </c>
      <c r="E76" s="18" t="s">
        <v>341</v>
      </c>
      <c r="F76" s="18" t="s">
        <v>342</v>
      </c>
    </row>
    <row r="77" customFormat="false" ht="15" hidden="false" customHeight="false" outlineLevel="0" collapsed="false">
      <c r="A77" s="17" t="n">
        <v>73</v>
      </c>
      <c r="B77" s="17" t="s">
        <v>21</v>
      </c>
      <c r="C77" s="17" t="s">
        <v>343</v>
      </c>
      <c r="D77" s="17" t="s">
        <v>344</v>
      </c>
      <c r="E77" s="17" t="s">
        <v>103</v>
      </c>
      <c r="F77" s="17" t="s">
        <v>345</v>
      </c>
    </row>
    <row r="78" customFormat="false" ht="15" hidden="false" customHeight="false" outlineLevel="0" collapsed="false">
      <c r="A78" s="18" t="n">
        <v>74</v>
      </c>
      <c r="B78" s="18" t="s">
        <v>25</v>
      </c>
      <c r="C78" s="18" t="s">
        <v>346</v>
      </c>
      <c r="D78" s="18" t="s">
        <v>347</v>
      </c>
      <c r="E78" s="18" t="s">
        <v>348</v>
      </c>
      <c r="F78" s="18" t="s">
        <v>349</v>
      </c>
    </row>
    <row r="79" customFormat="false" ht="15" hidden="false" customHeight="false" outlineLevel="0" collapsed="false">
      <c r="A79" s="17" t="n">
        <v>75</v>
      </c>
      <c r="B79" s="17" t="s">
        <v>23</v>
      </c>
      <c r="C79" s="17" t="s">
        <v>350</v>
      </c>
      <c r="D79" s="17" t="s">
        <v>351</v>
      </c>
      <c r="E79" s="17" t="s">
        <v>352</v>
      </c>
      <c r="F79" s="17" t="s">
        <v>353</v>
      </c>
    </row>
    <row r="80" customFormat="false" ht="15" hidden="false" customHeight="false" outlineLevel="0" collapsed="false">
      <c r="A80" s="18" t="n">
        <v>76</v>
      </c>
      <c r="B80" s="18" t="s">
        <v>21</v>
      </c>
      <c r="C80" s="18" t="s">
        <v>354</v>
      </c>
      <c r="D80" s="18" t="s">
        <v>355</v>
      </c>
      <c r="E80" s="18" t="s">
        <v>173</v>
      </c>
      <c r="F80" s="18" t="s">
        <v>356</v>
      </c>
    </row>
    <row r="81" customFormat="false" ht="15" hidden="false" customHeight="false" outlineLevel="0" collapsed="false">
      <c r="A81" s="17" t="n">
        <v>77</v>
      </c>
      <c r="B81" s="17" t="s">
        <v>23</v>
      </c>
      <c r="C81" s="17" t="s">
        <v>357</v>
      </c>
      <c r="D81" s="17" t="s">
        <v>358</v>
      </c>
      <c r="E81" s="17" t="s">
        <v>359</v>
      </c>
      <c r="F81" s="17" t="s">
        <v>360</v>
      </c>
    </row>
  </sheetData>
  <autoFilter ref="A4:F8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27B60"/>
    <pageSetUpPr fitToPage="true"/>
  </sheetPr>
  <dimension ref="A1:N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20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3"/>
    <col collapsed="false" customWidth="true" hidden="false" outlineLevel="0" max="7" min="7" style="0" width="17"/>
    <col collapsed="false" customWidth="true" hidden="false" outlineLevel="0" max="8" min="8" style="0" width="30"/>
    <col collapsed="false" customWidth="true" hidden="false" outlineLevel="0" max="9" min="9" style="0" width="28"/>
    <col collapsed="false" customWidth="true" hidden="false" outlineLevel="0" max="11" min="10" style="0" width="12"/>
    <col collapsed="false" customWidth="true" hidden="false" outlineLevel="0" max="12" min="12" style="0" width="19"/>
    <col collapsed="false" customWidth="true" hidden="false" outlineLevel="0" max="14" min="13" style="0" width="11"/>
  </cols>
  <sheetData>
    <row r="1" customFormat="false" ht="25.5" hidden="false" customHeight="true" outlineLevel="0" collapsed="false">
      <c r="A1" s="2" t="s">
        <v>361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3" t="s">
        <v>362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customFormat="false" ht="33.75" hidden="false" customHeight="true" outlineLevel="0" collapsed="false">
      <c r="A4" s="16" t="s">
        <v>69</v>
      </c>
      <c r="B4" s="16" t="s">
        <v>16</v>
      </c>
      <c r="C4" s="16" t="s">
        <v>363</v>
      </c>
      <c r="D4" s="16" t="s">
        <v>364</v>
      </c>
      <c r="E4" s="16" t="s">
        <v>365</v>
      </c>
      <c r="F4" s="16" t="s">
        <v>366</v>
      </c>
      <c r="G4" s="16" t="s">
        <v>367</v>
      </c>
      <c r="H4" s="16" t="s">
        <v>368</v>
      </c>
      <c r="I4" s="16" t="s">
        <v>369</v>
      </c>
      <c r="J4" s="16" t="s">
        <v>370</v>
      </c>
      <c r="K4" s="16" t="s">
        <v>371</v>
      </c>
      <c r="L4" s="16" t="s">
        <v>19</v>
      </c>
      <c r="M4" s="16" t="s">
        <v>372</v>
      </c>
      <c r="N4" s="16" t="s">
        <v>373</v>
      </c>
    </row>
    <row r="5" customFormat="false" ht="15" hidden="false" customHeight="false" outlineLevel="0" collapsed="false">
      <c r="A5" s="17" t="n">
        <v>1</v>
      </c>
      <c r="B5" s="17" t="str">
        <f aca="false">'Исходные данные'!B5</f>
        <v>Старый список (Excel)</v>
      </c>
      <c r="C5" s="29" t="str">
        <f aca="false">'Исходные данные'!C5</f>
        <v>Natalja Lepp</v>
      </c>
      <c r="D5" s="17" t="str">
        <f aca="false">PROPER(TRIM(C5))</f>
        <v>Natalja Lepp</v>
      </c>
      <c r="E5" s="29" t="str">
        <f aca="false">'Исходные данные'!D5&amp;""</f>
        <v>5839 0885</v>
      </c>
      <c r="F5" s="30" t="str">
        <f aca="false">SUBSTITUTE(SUBSTITUTE(SUBSTITUTE(SUBSTITUTE(SUBSTITUTE(E5," ",""),"-",""),"+",""),"(",""),")","")</f>
        <v>58390885</v>
      </c>
      <c r="G5" s="17" t="str">
        <f aca="false">IF(F5="","",IF(LEFT(F5,3)="372","+372 "&amp;MID(F5,4,4)&amp;" "&amp;MID(F5,8,4),"+372 "&amp;LEFT(F5,4)&amp;" "&amp;MID(F5,5,4)))</f>
        <v>+372 5839 0885</v>
      </c>
      <c r="H5" s="29" t="str">
        <f aca="false">'Исходные данные'!E5</f>
        <v>natalja.lepp@example.net</v>
      </c>
      <c r="I5" s="17" t="str">
        <f aca="false">LOWER(TRIM(H5))</f>
        <v>natalja.lepp@example.net</v>
      </c>
      <c r="J5" s="29" t="str">
        <f aca="false">'Исходные данные'!F5</f>
        <v>08.09.2023</v>
      </c>
      <c r="K5" s="31" t="n">
        <f aca="false">IF(MID(J5,5,1)="-",DATE(VALUE(LEFT(J5,4)),VALUE(MID(J5,6,2)),VALUE(RIGHT(J5,2))),IF(LEN(J5)=10,DATE(VALUE(RIGHT(J5,4)),VALUE(MID(J5,4,2)),VALUE(LEFT(J5,2))),DATE(2000+VALUE(RIGHT(J5,2)),VALUE(MID(J5,4,2)),VALUE(LEFT(J5,2)))))</f>
        <v>45177</v>
      </c>
      <c r="L5" s="17" t="str">
        <f aca="false">TRIM(IF(EXACT(C5,D5),"","имя ")&amp;IF(EXACT(E5,G5),"","телефон ")&amp;IF(EXACT(H5,I5),"","email ")&amp;IF(AND(LEN(J5)=10,MID(J5,3,1)="."),"","дата"))</f>
        <v>телефон</v>
      </c>
      <c r="M5" s="32" t="str">
        <f aca="false">IF(AND(G5&lt;&gt;"",COUNTIF(G$4:G4,G5)&gt;0),"Дубль",IF(AND(I5&lt;&gt;"",COUNTIF(I$4:I4,I5)&gt;0),"Дубль","Оставить"))</f>
        <v>Оставить</v>
      </c>
      <c r="N5" s="17" t="str">
        <f aca="false">IF(M5="Дубль","",IF(COUNTIFS(D$5:D$81,D5,M$5:M$81,"Оставить")&gt;1,"Проверить",""))</f>
        <v/>
      </c>
    </row>
    <row r="6" customFormat="false" ht="15" hidden="false" customHeight="false" outlineLevel="0" collapsed="false">
      <c r="A6" s="17" t="n">
        <v>2</v>
      </c>
      <c r="B6" s="17" t="str">
        <f aca="false">'Исходные данные'!B6</f>
        <v>Старый список (Excel)</v>
      </c>
      <c r="C6" s="29" t="str">
        <f aca="false">'Исходные данные'!C6</f>
        <v>Piret Koppel</v>
      </c>
      <c r="D6" s="17" t="str">
        <f aca="false">PROPER(TRIM(C6))</f>
        <v>Piret Koppel</v>
      </c>
      <c r="E6" s="29" t="str">
        <f aca="false">'Исходные данные'!D6&amp;""</f>
        <v>5963 2402</v>
      </c>
      <c r="F6" s="30" t="str">
        <f aca="false">SUBSTITUTE(SUBSTITUTE(SUBSTITUTE(SUBSTITUTE(SUBSTITUTE(E6," ",""),"-",""),"+",""),"(",""),")","")</f>
        <v>59632402</v>
      </c>
      <c r="G6" s="17" t="str">
        <f aca="false">IF(F6="","",IF(LEFT(F6,3)="372","+372 "&amp;MID(F6,4,4)&amp;" "&amp;MID(F6,8,4),"+372 "&amp;LEFT(F6,4)&amp;" "&amp;MID(F6,5,4)))</f>
        <v>+372 5963 2402</v>
      </c>
      <c r="H6" s="29" t="str">
        <f aca="false">'Исходные данные'!E6</f>
        <v>piret.koppel@example.com</v>
      </c>
      <c r="I6" s="17" t="str">
        <f aca="false">LOWER(TRIM(H6))</f>
        <v>piret.koppel@example.com</v>
      </c>
      <c r="J6" s="29" t="str">
        <f aca="false">'Исходные данные'!F6</f>
        <v>03.10.2024</v>
      </c>
      <c r="K6" s="31" t="n">
        <f aca="false">IF(MID(J6,5,1)="-",DATE(VALUE(LEFT(J6,4)),VALUE(MID(J6,6,2)),VALUE(RIGHT(J6,2))),IF(LEN(J6)=10,DATE(VALUE(RIGHT(J6,4)),VALUE(MID(J6,4,2)),VALUE(LEFT(J6,2))),DATE(2000+VALUE(RIGHT(J6,2)),VALUE(MID(J6,4,2)),VALUE(LEFT(J6,2)))))</f>
        <v>45568</v>
      </c>
      <c r="L6" s="17" t="str">
        <f aca="false">TRIM(IF(EXACT(C6,D6),"","имя ")&amp;IF(EXACT(E6,G6),"","телефон ")&amp;IF(EXACT(H6,I6),"","email ")&amp;IF(AND(LEN(J6)=10,MID(J6,3,1)="."),"","дата"))</f>
        <v>телефон</v>
      </c>
      <c r="M6" s="32" t="str">
        <f aca="false">IF(AND(G6&lt;&gt;"",COUNTIF(G$4:G5,G6)&gt;0),"Дубль",IF(AND(I6&lt;&gt;"",COUNTIF(I$4:I5,I6)&gt;0),"Дубль","Оставить"))</f>
        <v>Оставить</v>
      </c>
      <c r="N6" s="17" t="str">
        <f aca="false">IF(M6="Дубль","",IF(COUNTIFS(D$5:D$81,D6,M$5:M$81,"Оставить")&gt;1,"Проверить",""))</f>
        <v/>
      </c>
    </row>
    <row r="7" customFormat="false" ht="15" hidden="false" customHeight="false" outlineLevel="0" collapsed="false">
      <c r="A7" s="17" t="n">
        <v>3</v>
      </c>
      <c r="B7" s="17" t="str">
        <f aca="false">'Исходные данные'!B7</f>
        <v>Выгрузка магазина</v>
      </c>
      <c r="C7" s="29" t="str">
        <f aca="false">'Исходные данные'!C7</f>
        <v>tõnu kallas</v>
      </c>
      <c r="D7" s="17" t="str">
        <f aca="false">PROPER(TRIM(C7))</f>
        <v>Tõnu Kallas</v>
      </c>
      <c r="E7" s="29" t="str">
        <f aca="false">'Исходные данные'!D7&amp;""</f>
        <v>+37251702635</v>
      </c>
      <c r="F7" s="30" t="str">
        <f aca="false">SUBSTITUTE(SUBSTITUTE(SUBSTITUTE(SUBSTITUTE(SUBSTITUTE(E7," ",""),"-",""),"+",""),"(",""),")","")</f>
        <v>37251702635</v>
      </c>
      <c r="G7" s="17" t="str">
        <f aca="false">IF(F7="","",IF(LEFT(F7,3)="372","+372 "&amp;MID(F7,4,4)&amp;" "&amp;MID(F7,8,4),"+372 "&amp;LEFT(F7,4)&amp;" "&amp;MID(F7,5,4)))</f>
        <v>+372 5170 2635</v>
      </c>
      <c r="H7" s="29" t="str">
        <f aca="false">'Исходные данные'!E7</f>
        <v>TONU.KALLAS@EXAMPLE.NET</v>
      </c>
      <c r="I7" s="17" t="str">
        <f aca="false">LOWER(TRIM(H7))</f>
        <v>tonu.kallas@example.net</v>
      </c>
      <c r="J7" s="29" t="str">
        <f aca="false">'Исходные данные'!F7</f>
        <v>2024-08-21</v>
      </c>
      <c r="K7" s="31" t="n">
        <f aca="false">IF(MID(J7,5,1)="-",DATE(VALUE(LEFT(J7,4)),VALUE(MID(J7,6,2)),VALUE(RIGHT(J7,2))),IF(LEN(J7)=10,DATE(VALUE(RIGHT(J7,4)),VALUE(MID(J7,4,2)),VALUE(LEFT(J7,2))),DATE(2000+VALUE(RIGHT(J7,2)),VALUE(MID(J7,4,2)),VALUE(LEFT(J7,2)))))</f>
        <v>45525</v>
      </c>
      <c r="L7" s="17" t="str">
        <f aca="false">TRIM(IF(EXACT(C7,D7),"","имя ")&amp;IF(EXACT(E7,G7),"","телефон ")&amp;IF(EXACT(H7,I7),"","email ")&amp;IF(AND(LEN(J7)=10,MID(J7,3,1)="."),"","дата"))</f>
        <v>имя телефон email дата</v>
      </c>
      <c r="M7" s="32" t="str">
        <f aca="false">IF(AND(G7&lt;&gt;"",COUNTIF(G$4:G6,G7)&gt;0),"Дубль",IF(AND(I7&lt;&gt;"",COUNTIF(I$4:I6,I7)&gt;0),"Дубль","Оставить"))</f>
        <v>Оставить</v>
      </c>
      <c r="N7" s="17" t="str">
        <f aca="false">IF(M7="Дубль","",IF(COUNTIFS(D$5:D$81,D7,M$5:M$81,"Оставить")&gt;1,"Проверить",""))</f>
        <v>Проверить</v>
      </c>
    </row>
    <row r="8" customFormat="false" ht="15" hidden="false" customHeight="false" outlineLevel="0" collapsed="false">
      <c r="A8" s="17" t="n">
        <v>4</v>
      </c>
      <c r="B8" s="17" t="str">
        <f aca="false">'Исходные данные'!B8</f>
        <v>Выгрузка магазина</v>
      </c>
      <c r="C8" s="29" t="str">
        <f aca="false">'Исходные данные'!C8</f>
        <v>irina popov</v>
      </c>
      <c r="D8" s="17" t="str">
        <f aca="false">PROPER(TRIM(C8))</f>
        <v>Irina Popov</v>
      </c>
      <c r="E8" s="29" t="str">
        <f aca="false">'Исходные данные'!D8&amp;""</f>
        <v>+37255185891</v>
      </c>
      <c r="F8" s="30" t="str">
        <f aca="false">SUBSTITUTE(SUBSTITUTE(SUBSTITUTE(SUBSTITUTE(SUBSTITUTE(E8," ",""),"-",""),"+",""),"(",""),")","")</f>
        <v>37255185891</v>
      </c>
      <c r="G8" s="17" t="str">
        <f aca="false">IF(F8="","",IF(LEFT(F8,3)="372","+372 "&amp;MID(F8,4,4)&amp;" "&amp;MID(F8,8,4),"+372 "&amp;LEFT(F8,4)&amp;" "&amp;MID(F8,5,4)))</f>
        <v>+372 5518 5891</v>
      </c>
      <c r="H8" s="29" t="str">
        <f aca="false">'Исходные данные'!E8</f>
        <v>Irina.popov@example.net</v>
      </c>
      <c r="I8" s="17" t="str">
        <f aca="false">LOWER(TRIM(H8))</f>
        <v>irina.popov@example.net</v>
      </c>
      <c r="J8" s="29" t="str">
        <f aca="false">'Исходные данные'!F8</f>
        <v>2023-03-24</v>
      </c>
      <c r="K8" s="31" t="n">
        <f aca="false">IF(MID(J8,5,1)="-",DATE(VALUE(LEFT(J8,4)),VALUE(MID(J8,6,2)),VALUE(RIGHT(J8,2))),IF(LEN(J8)=10,DATE(VALUE(RIGHT(J8,4)),VALUE(MID(J8,4,2)),VALUE(LEFT(J8,2))),DATE(2000+VALUE(RIGHT(J8,2)),VALUE(MID(J8,4,2)),VALUE(LEFT(J8,2)))))</f>
        <v>45009</v>
      </c>
      <c r="L8" s="17" t="str">
        <f aca="false">TRIM(IF(EXACT(C8,D8),"","имя ")&amp;IF(EXACT(E8,G8),"","телефон ")&amp;IF(EXACT(H8,I8),"","email ")&amp;IF(AND(LEN(J8)=10,MID(J8,3,1)="."),"","дата"))</f>
        <v>имя телефон email дата</v>
      </c>
      <c r="M8" s="32" t="str">
        <f aca="false">IF(AND(G8&lt;&gt;"",COUNTIF(G$4:G7,G8)&gt;0),"Дубль",IF(AND(I8&lt;&gt;"",COUNTIF(I$4:I7,I8)&gt;0),"Дубль","Оставить"))</f>
        <v>Оставить</v>
      </c>
      <c r="N8" s="17" t="str">
        <f aca="false">IF(M8="Дубль","",IF(COUNTIFS(D$5:D$81,D8,M$5:M$81,"Оставить")&gt;1,"Проверить",""))</f>
        <v/>
      </c>
    </row>
    <row r="9" customFormat="false" ht="15" hidden="false" customHeight="false" outlineLevel="0" collapsed="false">
      <c r="A9" s="17" t="n">
        <v>5</v>
      </c>
      <c r="B9" s="17" t="str">
        <f aca="false">'Исходные данные'!B9</f>
        <v>Записи менеджера</v>
      </c>
      <c r="C9" s="29" t="str">
        <f aca="false">'Исходные данные'!C9</f>
        <v>Anu  Ilves </v>
      </c>
      <c r="D9" s="17" t="str">
        <f aca="false">PROPER(TRIM(C9))</f>
        <v>Anu Ilves</v>
      </c>
      <c r="E9" s="29" t="str">
        <f aca="false">'Исходные данные'!D9&amp;""</f>
        <v>(+372) 5429 8229</v>
      </c>
      <c r="F9" s="30" t="str">
        <f aca="false">SUBSTITUTE(SUBSTITUTE(SUBSTITUTE(SUBSTITUTE(SUBSTITUTE(E9," ",""),"-",""),"+",""),"(",""),")","")</f>
        <v>37254298229</v>
      </c>
      <c r="G9" s="17" t="str">
        <f aca="false">IF(F9="","",IF(LEFT(F9,3)="372","+372 "&amp;MID(F9,4,4)&amp;" "&amp;MID(F9,8,4),"+372 "&amp;LEFT(F9,4)&amp;" "&amp;MID(F9,5,4)))</f>
        <v>+372 5429 8229</v>
      </c>
      <c r="H9" s="29" t="str">
        <f aca="false">'Исходные данные'!E9</f>
        <v>anu.ilves@example.net</v>
      </c>
      <c r="I9" s="17" t="str">
        <f aca="false">LOWER(TRIM(H9))</f>
        <v>anu.ilves@example.net</v>
      </c>
      <c r="J9" s="29" t="str">
        <f aca="false">'Исходные данные'!F9</f>
        <v>20.08.24</v>
      </c>
      <c r="K9" s="31" t="n">
        <f aca="false">IF(MID(J9,5,1)="-",DATE(VALUE(LEFT(J9,4)),VALUE(MID(J9,6,2)),VALUE(RIGHT(J9,2))),IF(LEN(J9)=10,DATE(VALUE(RIGHT(J9,4)),VALUE(MID(J9,4,2)),VALUE(LEFT(J9,2))),DATE(2000+VALUE(RIGHT(J9,2)),VALUE(MID(J9,4,2)),VALUE(LEFT(J9,2)))))</f>
        <v>45524</v>
      </c>
      <c r="L9" s="17" t="str">
        <f aca="false">TRIM(IF(EXACT(C9,D9),"","имя ")&amp;IF(EXACT(E9,G9),"","телефон ")&amp;IF(EXACT(H9,I9),"","email ")&amp;IF(AND(LEN(J9)=10,MID(J9,3,1)="."),"","дата"))</f>
        <v>имя телефон дата</v>
      </c>
      <c r="M9" s="32" t="str">
        <f aca="false">IF(AND(G9&lt;&gt;"",COUNTIF(G$4:G8,G9)&gt;0),"Дубль",IF(AND(I9&lt;&gt;"",COUNTIF(I$4:I8,I9)&gt;0),"Дубль","Оставить"))</f>
        <v>Оставить</v>
      </c>
      <c r="N9" s="17" t="str">
        <f aca="false">IF(M9="Дубль","",IF(COUNTIFS(D$5:D$81,D9,M$5:M$81,"Оставить")&gt;1,"Проверить",""))</f>
        <v/>
      </c>
    </row>
    <row r="10" customFormat="false" ht="15" hidden="false" customHeight="false" outlineLevel="0" collapsed="false">
      <c r="A10" s="17" t="n">
        <v>6</v>
      </c>
      <c r="B10" s="17" t="str">
        <f aca="false">'Исходные данные'!B10</f>
        <v>Выгрузка магазина</v>
      </c>
      <c r="C10" s="29" t="str">
        <f aca="false">'Исходные данные'!C10</f>
        <v>kristiina zahharov</v>
      </c>
      <c r="D10" s="17" t="str">
        <f aca="false">PROPER(TRIM(C10))</f>
        <v>Kristiina Zahharov</v>
      </c>
      <c r="E10" s="29" t="str">
        <f aca="false">'Исходные данные'!D10&amp;""</f>
        <v>+37258679867</v>
      </c>
      <c r="F10" s="30" t="str">
        <f aca="false">SUBSTITUTE(SUBSTITUTE(SUBSTITUTE(SUBSTITUTE(SUBSTITUTE(E10," ",""),"-",""),"+",""),"(",""),")","")</f>
        <v>37258679867</v>
      </c>
      <c r="G10" s="17" t="str">
        <f aca="false">IF(F10="","",IF(LEFT(F10,3)="372","+372 "&amp;MID(F10,4,4)&amp;" "&amp;MID(F10,8,4),"+372 "&amp;LEFT(F10,4)&amp;" "&amp;MID(F10,5,4)))</f>
        <v>+372 5867 9867</v>
      </c>
      <c r="H10" s="29" t="str">
        <f aca="false">'Исходные данные'!E10</f>
        <v>KRISTIINA.ZAHHAROV@EXAMPLE.ORG</v>
      </c>
      <c r="I10" s="17" t="str">
        <f aca="false">LOWER(TRIM(H10))</f>
        <v>kristiina.zahharov@example.org</v>
      </c>
      <c r="J10" s="29" t="str">
        <f aca="false">'Исходные данные'!F10</f>
        <v>2024-09-03</v>
      </c>
      <c r="K10" s="31" t="n">
        <f aca="false">IF(MID(J10,5,1)="-",DATE(VALUE(LEFT(J10,4)),VALUE(MID(J10,6,2)),VALUE(RIGHT(J10,2))),IF(LEN(J10)=10,DATE(VALUE(RIGHT(J10,4)),VALUE(MID(J10,4,2)),VALUE(LEFT(J10,2))),DATE(2000+VALUE(RIGHT(J10,2)),VALUE(MID(J10,4,2)),VALUE(LEFT(J10,2)))))</f>
        <v>45538</v>
      </c>
      <c r="L10" s="17" t="str">
        <f aca="false">TRIM(IF(EXACT(C10,D10),"","имя ")&amp;IF(EXACT(E10,G10),"","телефон ")&amp;IF(EXACT(H10,I10),"","email ")&amp;IF(AND(LEN(J10)=10,MID(J10,3,1)="."),"","дата"))</f>
        <v>имя телефон email дата</v>
      </c>
      <c r="M10" s="32" t="str">
        <f aca="false">IF(AND(G10&lt;&gt;"",COUNTIF(G$4:G9,G10)&gt;0),"Дубль",IF(AND(I10&lt;&gt;"",COUNTIF(I$4:I9,I10)&gt;0),"Дубль","Оставить"))</f>
        <v>Оставить</v>
      </c>
      <c r="N10" s="17" t="str">
        <f aca="false">IF(M10="Дубль","",IF(COUNTIFS(D$5:D$81,D10,M$5:M$81,"Оставить")&gt;1,"Проверить",""))</f>
        <v/>
      </c>
    </row>
    <row r="11" customFormat="false" ht="15" hidden="false" customHeight="false" outlineLevel="0" collapsed="false">
      <c r="A11" s="17" t="n">
        <v>7</v>
      </c>
      <c r="B11" s="17" t="str">
        <f aca="false">'Исходные данные'!B11</f>
        <v>Записи менеджера</v>
      </c>
      <c r="C11" s="29" t="str">
        <f aca="false">'Исходные данные'!C11</f>
        <v>Peeter  Laur </v>
      </c>
      <c r="D11" s="17" t="str">
        <f aca="false">PROPER(TRIM(C11))</f>
        <v>Peeter Laur</v>
      </c>
      <c r="E11" s="29" t="str">
        <f aca="false">'Исходные данные'!D11&amp;""</f>
        <v>372-5958-8401</v>
      </c>
      <c r="F11" s="30" t="str">
        <f aca="false">SUBSTITUTE(SUBSTITUTE(SUBSTITUTE(SUBSTITUTE(SUBSTITUTE(E11," ",""),"-",""),"+",""),"(",""),")","")</f>
        <v>37259588401</v>
      </c>
      <c r="G11" s="17" t="str">
        <f aca="false">IF(F11="","",IF(LEFT(F11,3)="372","+372 "&amp;MID(F11,4,4)&amp;" "&amp;MID(F11,8,4),"+372 "&amp;LEFT(F11,4)&amp;" "&amp;MID(F11,5,4)))</f>
        <v>+372 5958 8401</v>
      </c>
      <c r="H11" s="29" t="str">
        <f aca="false">'Исходные данные'!E11</f>
        <v> peeter.laur@example.org </v>
      </c>
      <c r="I11" s="17" t="str">
        <f aca="false">LOWER(TRIM(H11))</f>
        <v>peeter.laur@example.org</v>
      </c>
      <c r="J11" s="29" t="str">
        <f aca="false">'Исходные данные'!F11</f>
        <v>26.10.25</v>
      </c>
      <c r="K11" s="31" t="n">
        <f aca="false">IF(MID(J11,5,1)="-",DATE(VALUE(LEFT(J11,4)),VALUE(MID(J11,6,2)),VALUE(RIGHT(J11,2))),IF(LEN(J11)=10,DATE(VALUE(RIGHT(J11,4)),VALUE(MID(J11,4,2)),VALUE(LEFT(J11,2))),DATE(2000+VALUE(RIGHT(J11,2)),VALUE(MID(J11,4,2)),VALUE(LEFT(J11,2)))))</f>
        <v>45956</v>
      </c>
      <c r="L11" s="17" t="str">
        <f aca="false">TRIM(IF(EXACT(C11,D11),"","имя ")&amp;IF(EXACT(E11,G11),"","телефон ")&amp;IF(EXACT(H11,I11),"","email ")&amp;IF(AND(LEN(J11)=10,MID(J11,3,1)="."),"","дата"))</f>
        <v>имя телефон email дата</v>
      </c>
      <c r="M11" s="32" t="str">
        <f aca="false">IF(AND(G11&lt;&gt;"",COUNTIF(G$4:G10,G11)&gt;0),"Дубль",IF(AND(I11&lt;&gt;"",COUNTIF(I$4:I10,I11)&gt;0),"Дубль","Оставить"))</f>
        <v>Оставить</v>
      </c>
      <c r="N11" s="17" t="str">
        <f aca="false">IF(M11="Дубль","",IF(COUNTIFS(D$5:D$81,D11,M$5:M$81,"Оставить")&gt;1,"Проверить",""))</f>
        <v/>
      </c>
    </row>
    <row r="12" customFormat="false" ht="15" hidden="false" customHeight="false" outlineLevel="0" collapsed="false">
      <c r="A12" s="17" t="n">
        <v>8</v>
      </c>
      <c r="B12" s="17" t="str">
        <f aca="false">'Исходные данные'!B12</f>
        <v>Записи менеджера</v>
      </c>
      <c r="C12" s="29" t="str">
        <f aca="false">'Исходные данные'!C12</f>
        <v>Olga  Orlova </v>
      </c>
      <c r="D12" s="17" t="str">
        <f aca="false">PROPER(TRIM(C12))</f>
        <v>Olga Orlova</v>
      </c>
      <c r="E12" s="29" t="str">
        <f aca="false">'Исходные данные'!D12&amp;""</f>
        <v/>
      </c>
      <c r="F12" s="30" t="str">
        <f aca="false">SUBSTITUTE(SUBSTITUTE(SUBSTITUTE(SUBSTITUTE(SUBSTITUTE(E12," ",""),"-",""),"+",""),"(",""),")","")</f>
        <v/>
      </c>
      <c r="G12" s="17" t="str">
        <f aca="false">IF(F12="","",IF(LEFT(F12,3)="372","+372 "&amp;MID(F12,4,4)&amp;" "&amp;MID(F12,8,4),"+372 "&amp;LEFT(F12,4)&amp;" "&amp;MID(F12,5,4)))</f>
        <v/>
      </c>
      <c r="H12" s="29" t="str">
        <f aca="false">'Исходные данные'!E12</f>
        <v>olga.orlova@example.com</v>
      </c>
      <c r="I12" s="17" t="str">
        <f aca="false">LOWER(TRIM(H12))</f>
        <v>olga.orlova@example.com</v>
      </c>
      <c r="J12" s="29" t="str">
        <f aca="false">'Исходные данные'!F12</f>
        <v>14.03.25</v>
      </c>
      <c r="K12" s="31" t="n">
        <f aca="false">IF(MID(J12,5,1)="-",DATE(VALUE(LEFT(J12,4)),VALUE(MID(J12,6,2)),VALUE(RIGHT(J12,2))),IF(LEN(J12)=10,DATE(VALUE(RIGHT(J12,4)),VALUE(MID(J12,4,2)),VALUE(LEFT(J12,2))),DATE(2000+VALUE(RIGHT(J12,2)),VALUE(MID(J12,4,2)),VALUE(LEFT(J12,2)))))</f>
        <v>45730</v>
      </c>
      <c r="L12" s="17" t="str">
        <f aca="false">TRIM(IF(EXACT(C12,D12),"","имя ")&amp;IF(EXACT(E12,G12),"","телефон ")&amp;IF(EXACT(H12,I12),"","email ")&amp;IF(AND(LEN(J12)=10,MID(J12,3,1)="."),"","дата"))</f>
        <v>имя дата</v>
      </c>
      <c r="M12" s="32" t="str">
        <f aca="false">IF(AND(G12&lt;&gt;"",COUNTIF(G$4:G11,G12)&gt;0),"Дубль",IF(AND(I12&lt;&gt;"",COUNTIF(I$4:I11,I12)&gt;0),"Дубль","Оставить"))</f>
        <v>Оставить</v>
      </c>
      <c r="N12" s="17" t="str">
        <f aca="false">IF(M12="Дубль","",IF(COUNTIFS(D$5:D$81,D12,M$5:M$81,"Оставить")&gt;1,"Проверить",""))</f>
        <v/>
      </c>
    </row>
    <row r="13" customFormat="false" ht="15" hidden="false" customHeight="false" outlineLevel="0" collapsed="false">
      <c r="A13" s="17" t="n">
        <v>9</v>
      </c>
      <c r="B13" s="17" t="str">
        <f aca="false">'Исходные данные'!B13</f>
        <v>Старый список (Excel)</v>
      </c>
      <c r="C13" s="29" t="str">
        <f aca="false">'Исходные данные'!C13</f>
        <v>LIIS OJA</v>
      </c>
      <c r="D13" s="17" t="str">
        <f aca="false">PROPER(TRIM(C13))</f>
        <v>Liis Oja</v>
      </c>
      <c r="E13" s="29" t="str">
        <f aca="false">'Исходные данные'!D13&amp;""</f>
        <v>5439 8634</v>
      </c>
      <c r="F13" s="30" t="str">
        <f aca="false">SUBSTITUTE(SUBSTITUTE(SUBSTITUTE(SUBSTITUTE(SUBSTITUTE(E13," ",""),"-",""),"+",""),"(",""),")","")</f>
        <v>54398634</v>
      </c>
      <c r="G13" s="17" t="str">
        <f aca="false">IF(F13="","",IF(LEFT(F13,3)="372","+372 "&amp;MID(F13,4,4)&amp;" "&amp;MID(F13,8,4),"+372 "&amp;LEFT(F13,4)&amp;" "&amp;MID(F13,5,4)))</f>
        <v>+372 5439 8634</v>
      </c>
      <c r="H13" s="29" t="str">
        <f aca="false">'Исходные данные'!E13</f>
        <v>liis.oja@example.net</v>
      </c>
      <c r="I13" s="17" t="str">
        <f aca="false">LOWER(TRIM(H13))</f>
        <v>liis.oja@example.net</v>
      </c>
      <c r="J13" s="29" t="str">
        <f aca="false">'Исходные данные'!F13</f>
        <v>22.06.2023</v>
      </c>
      <c r="K13" s="31" t="n">
        <f aca="false">IF(MID(J13,5,1)="-",DATE(VALUE(LEFT(J13,4)),VALUE(MID(J13,6,2)),VALUE(RIGHT(J13,2))),IF(LEN(J13)=10,DATE(VALUE(RIGHT(J13,4)),VALUE(MID(J13,4,2)),VALUE(LEFT(J13,2))),DATE(2000+VALUE(RIGHT(J13,2)),VALUE(MID(J13,4,2)),VALUE(LEFT(J13,2)))))</f>
        <v>45099</v>
      </c>
      <c r="L13" s="17" t="str">
        <f aca="false">TRIM(IF(EXACT(C13,D13),"","имя ")&amp;IF(EXACT(E13,G13),"","телефон ")&amp;IF(EXACT(H13,I13),"","email ")&amp;IF(AND(LEN(J13)=10,MID(J13,3,1)="."),"","дата"))</f>
        <v>имя телефон</v>
      </c>
      <c r="M13" s="32" t="str">
        <f aca="false">IF(AND(G13&lt;&gt;"",COUNTIF(G$4:G12,G13)&gt;0),"Дубль",IF(AND(I13&lt;&gt;"",COUNTIF(I$4:I12,I13)&gt;0),"Дубль","Оставить"))</f>
        <v>Оставить</v>
      </c>
      <c r="N13" s="17" t="str">
        <f aca="false">IF(M13="Дубль","",IF(COUNTIFS(D$5:D$81,D13,M$5:M$81,"Оставить")&gt;1,"Проверить",""))</f>
        <v/>
      </c>
    </row>
    <row r="14" customFormat="false" ht="15" hidden="false" customHeight="false" outlineLevel="0" collapsed="false">
      <c r="A14" s="17" t="n">
        <v>10</v>
      </c>
      <c r="B14" s="17" t="str">
        <f aca="false">'Исходные данные'!B14</f>
        <v>Записи менеджера</v>
      </c>
      <c r="C14" s="29" t="str">
        <f aca="false">'Исходные данные'!C14</f>
        <v>Triin  Koppel </v>
      </c>
      <c r="D14" s="17" t="str">
        <f aca="false">PROPER(TRIM(C14))</f>
        <v>Triin Koppel</v>
      </c>
      <c r="E14" s="29" t="str">
        <f aca="false">'Исходные данные'!D14&amp;""</f>
        <v>(+372) 5485 3154</v>
      </c>
      <c r="F14" s="30" t="str">
        <f aca="false">SUBSTITUTE(SUBSTITUTE(SUBSTITUTE(SUBSTITUTE(SUBSTITUTE(E14," ",""),"-",""),"+",""),"(",""),")","")</f>
        <v>37254853154</v>
      </c>
      <c r="G14" s="17" t="str">
        <f aca="false">IF(F14="","",IF(LEFT(F14,3)="372","+372 "&amp;MID(F14,4,4)&amp;" "&amp;MID(F14,8,4),"+372 "&amp;LEFT(F14,4)&amp;" "&amp;MID(F14,5,4)))</f>
        <v>+372 5485 3154</v>
      </c>
      <c r="H14" s="29" t="str">
        <f aca="false">'Исходные данные'!E14</f>
        <v>triin.koppel@example.net</v>
      </c>
      <c r="I14" s="17" t="str">
        <f aca="false">LOWER(TRIM(H14))</f>
        <v>triin.koppel@example.net</v>
      </c>
      <c r="J14" s="29" t="str">
        <f aca="false">'Исходные данные'!F14</f>
        <v>03.01.24</v>
      </c>
      <c r="K14" s="31" t="n">
        <f aca="false">IF(MID(J14,5,1)="-",DATE(VALUE(LEFT(J14,4)),VALUE(MID(J14,6,2)),VALUE(RIGHT(J14,2))),IF(LEN(J14)=10,DATE(VALUE(RIGHT(J14,4)),VALUE(MID(J14,4,2)),VALUE(LEFT(J14,2))),DATE(2000+VALUE(RIGHT(J14,2)),VALUE(MID(J14,4,2)),VALUE(LEFT(J14,2)))))</f>
        <v>45294</v>
      </c>
      <c r="L14" s="17" t="str">
        <f aca="false">TRIM(IF(EXACT(C14,D14),"","имя ")&amp;IF(EXACT(E14,G14),"","телефон ")&amp;IF(EXACT(H14,I14),"","email ")&amp;IF(AND(LEN(J14)=10,MID(J14,3,1)="."),"","дата"))</f>
        <v>имя телефон дата</v>
      </c>
      <c r="M14" s="32" t="str">
        <f aca="false">IF(AND(G14&lt;&gt;"",COUNTIF(G$4:G13,G14)&gt;0),"Дубль",IF(AND(I14&lt;&gt;"",COUNTIF(I$4:I13,I14)&gt;0),"Дубль","Оставить"))</f>
        <v>Оставить</v>
      </c>
      <c r="N14" s="17" t="str">
        <f aca="false">IF(M14="Дубль","",IF(COUNTIFS(D$5:D$81,D14,M$5:M$81,"Оставить")&gt;1,"Проверить",""))</f>
        <v>Проверить</v>
      </c>
    </row>
    <row r="15" customFormat="false" ht="15" hidden="false" customHeight="false" outlineLevel="0" collapsed="false">
      <c r="A15" s="17" t="n">
        <v>11</v>
      </c>
      <c r="B15" s="17" t="str">
        <f aca="false">'Исходные данные'!B15</f>
        <v>Старый список (Excel)</v>
      </c>
      <c r="C15" s="29" t="str">
        <f aca="false">'Исходные данные'!C15</f>
        <v>MARI POPOV</v>
      </c>
      <c r="D15" s="17" t="str">
        <f aca="false">PROPER(TRIM(C15))</f>
        <v>Mari Popov</v>
      </c>
      <c r="E15" s="29" t="str">
        <f aca="false">'Исходные данные'!D15&amp;""</f>
        <v>5741 4492</v>
      </c>
      <c r="F15" s="30" t="str">
        <f aca="false">SUBSTITUTE(SUBSTITUTE(SUBSTITUTE(SUBSTITUTE(SUBSTITUTE(E15," ",""),"-",""),"+",""),"(",""),")","")</f>
        <v>57414492</v>
      </c>
      <c r="G15" s="17" t="str">
        <f aca="false">IF(F15="","",IF(LEFT(F15,3)="372","+372 "&amp;MID(F15,4,4)&amp;" "&amp;MID(F15,8,4),"+372 "&amp;LEFT(F15,4)&amp;" "&amp;MID(F15,5,4)))</f>
        <v>+372 5741 4492</v>
      </c>
      <c r="H15" s="29" t="str">
        <f aca="false">'Исходные данные'!E15</f>
        <v>mari.popov@example.org</v>
      </c>
      <c r="I15" s="17" t="str">
        <f aca="false">LOWER(TRIM(H15))</f>
        <v>mari.popov@example.org</v>
      </c>
      <c r="J15" s="29" t="str">
        <f aca="false">'Исходные данные'!F15</f>
        <v>20.01.2025</v>
      </c>
      <c r="K15" s="31" t="n">
        <f aca="false">IF(MID(J15,5,1)="-",DATE(VALUE(LEFT(J15,4)),VALUE(MID(J15,6,2)),VALUE(RIGHT(J15,2))),IF(LEN(J15)=10,DATE(VALUE(RIGHT(J15,4)),VALUE(MID(J15,4,2)),VALUE(LEFT(J15,2))),DATE(2000+VALUE(RIGHT(J15,2)),VALUE(MID(J15,4,2)),VALUE(LEFT(J15,2)))))</f>
        <v>45677</v>
      </c>
      <c r="L15" s="17" t="str">
        <f aca="false">TRIM(IF(EXACT(C15,D15),"","имя ")&amp;IF(EXACT(E15,G15),"","телефон ")&amp;IF(EXACT(H15,I15),"","email ")&amp;IF(AND(LEN(J15)=10,MID(J15,3,1)="."),"","дата"))</f>
        <v>имя телефон</v>
      </c>
      <c r="M15" s="32" t="str">
        <f aca="false">IF(AND(G15&lt;&gt;"",COUNTIF(G$4:G14,G15)&gt;0),"Дубль",IF(AND(I15&lt;&gt;"",COUNTIF(I$4:I14,I15)&gt;0),"Дубль","Оставить"))</f>
        <v>Оставить</v>
      </c>
      <c r="N15" s="17" t="str">
        <f aca="false">IF(M15="Дубль","",IF(COUNTIFS(D$5:D$81,D15,M$5:M$81,"Оставить")&gt;1,"Проверить",""))</f>
        <v/>
      </c>
    </row>
    <row r="16" customFormat="false" ht="15" hidden="false" customHeight="false" outlineLevel="0" collapsed="false">
      <c r="A16" s="17" t="n">
        <v>12</v>
      </c>
      <c r="B16" s="17" t="str">
        <f aca="false">'Исходные данные'!B16</f>
        <v>Старый список (Excel)</v>
      </c>
      <c r="C16" s="29" t="str">
        <f aca="false">'Исходные данные'!C16</f>
        <v>Marko Popov</v>
      </c>
      <c r="D16" s="17" t="str">
        <f aca="false">PROPER(TRIM(C16))</f>
        <v>Marko Popov</v>
      </c>
      <c r="E16" s="29" t="str">
        <f aca="false">'Исходные данные'!D16&amp;""</f>
        <v>5268 3304</v>
      </c>
      <c r="F16" s="30" t="str">
        <f aca="false">SUBSTITUTE(SUBSTITUTE(SUBSTITUTE(SUBSTITUTE(SUBSTITUTE(E16," ",""),"-",""),"+",""),"(",""),")","")</f>
        <v>52683304</v>
      </c>
      <c r="G16" s="17" t="str">
        <f aca="false">IF(F16="","",IF(LEFT(F16,3)="372","+372 "&amp;MID(F16,4,4)&amp;" "&amp;MID(F16,8,4),"+372 "&amp;LEFT(F16,4)&amp;" "&amp;MID(F16,5,4)))</f>
        <v>+372 5268 3304</v>
      </c>
      <c r="H16" s="29" t="str">
        <f aca="false">'Исходные данные'!E16</f>
        <v>marko.popov@example.com</v>
      </c>
      <c r="I16" s="17" t="str">
        <f aca="false">LOWER(TRIM(H16))</f>
        <v>marko.popov@example.com</v>
      </c>
      <c r="J16" s="29" t="str">
        <f aca="false">'Исходные данные'!F16</f>
        <v>15.04.2023</v>
      </c>
      <c r="K16" s="31" t="n">
        <f aca="false">IF(MID(J16,5,1)="-",DATE(VALUE(LEFT(J16,4)),VALUE(MID(J16,6,2)),VALUE(RIGHT(J16,2))),IF(LEN(J16)=10,DATE(VALUE(RIGHT(J16,4)),VALUE(MID(J16,4,2)),VALUE(LEFT(J16,2))),DATE(2000+VALUE(RIGHT(J16,2)),VALUE(MID(J16,4,2)),VALUE(LEFT(J16,2)))))</f>
        <v>45031</v>
      </c>
      <c r="L16" s="17" t="str">
        <f aca="false">TRIM(IF(EXACT(C16,D16),"","имя ")&amp;IF(EXACT(E16,G16),"","телефон ")&amp;IF(EXACT(H16,I16),"","email ")&amp;IF(AND(LEN(J16)=10,MID(J16,3,1)="."),"","дата"))</f>
        <v>телефон</v>
      </c>
      <c r="M16" s="32" t="str">
        <f aca="false">IF(AND(G16&lt;&gt;"",COUNTIF(G$4:G15,G16)&gt;0),"Дубль",IF(AND(I16&lt;&gt;"",COUNTIF(I$4:I15,I16)&gt;0),"Дубль","Оставить"))</f>
        <v>Оставить</v>
      </c>
      <c r="N16" s="17" t="str">
        <f aca="false">IF(M16="Дубль","",IF(COUNTIFS(D$5:D$81,D16,M$5:M$81,"Оставить")&gt;1,"Проверить",""))</f>
        <v/>
      </c>
    </row>
    <row r="17" customFormat="false" ht="15" hidden="false" customHeight="false" outlineLevel="0" collapsed="false">
      <c r="A17" s="17" t="n">
        <v>13</v>
      </c>
      <c r="B17" s="17" t="str">
        <f aca="false">'Исходные данные'!B17</f>
        <v>Выгрузка магазина</v>
      </c>
      <c r="C17" s="29" t="str">
        <f aca="false">'Исходные данные'!C17</f>
        <v>jaan kask</v>
      </c>
      <c r="D17" s="17" t="str">
        <f aca="false">PROPER(TRIM(C17))</f>
        <v>Jaan Kask</v>
      </c>
      <c r="E17" s="29" t="str">
        <f aca="false">'Исходные данные'!D17&amp;""</f>
        <v>+37254191165</v>
      </c>
      <c r="F17" s="30" t="str">
        <f aca="false">SUBSTITUTE(SUBSTITUTE(SUBSTITUTE(SUBSTITUTE(SUBSTITUTE(E17," ",""),"-",""),"+",""),"(",""),")","")</f>
        <v>37254191165</v>
      </c>
      <c r="G17" s="17" t="str">
        <f aca="false">IF(F17="","",IF(LEFT(F17,3)="372","+372 "&amp;MID(F17,4,4)&amp;" "&amp;MID(F17,8,4),"+372 "&amp;LEFT(F17,4)&amp;" "&amp;MID(F17,5,4)))</f>
        <v>+372 5419 1165</v>
      </c>
      <c r="H17" s="29" t="str">
        <f aca="false">'Исходные данные'!E17</f>
        <v>JAAN.KASK@EXAMPLE.COM</v>
      </c>
      <c r="I17" s="17" t="str">
        <f aca="false">LOWER(TRIM(H17))</f>
        <v>jaan.kask@example.com</v>
      </c>
      <c r="J17" s="29" t="str">
        <f aca="false">'Исходные данные'!F17</f>
        <v>2025-01-25</v>
      </c>
      <c r="K17" s="31" t="n">
        <f aca="false">IF(MID(J17,5,1)="-",DATE(VALUE(LEFT(J17,4)),VALUE(MID(J17,6,2)),VALUE(RIGHT(J17,2))),IF(LEN(J17)=10,DATE(VALUE(RIGHT(J17,4)),VALUE(MID(J17,4,2)),VALUE(LEFT(J17,2))),DATE(2000+VALUE(RIGHT(J17,2)),VALUE(MID(J17,4,2)),VALUE(LEFT(J17,2)))))</f>
        <v>45682</v>
      </c>
      <c r="L17" s="17" t="str">
        <f aca="false">TRIM(IF(EXACT(C17,D17),"","имя ")&amp;IF(EXACT(E17,G17),"","телефон ")&amp;IF(EXACT(H17,I17),"","email ")&amp;IF(AND(LEN(J17)=10,MID(J17,3,1)="."),"","дата"))</f>
        <v>имя телефон email дата</v>
      </c>
      <c r="M17" s="32" t="str">
        <f aca="false">IF(AND(G17&lt;&gt;"",COUNTIF(G$4:G16,G17)&gt;0),"Дубль",IF(AND(I17&lt;&gt;"",COUNTIF(I$4:I16,I17)&gt;0),"Дубль","Оставить"))</f>
        <v>Оставить</v>
      </c>
      <c r="N17" s="17" t="str">
        <f aca="false">IF(M17="Дубль","",IF(COUNTIFS(D$5:D$81,D17,M$5:M$81,"Оставить")&gt;1,"Проверить",""))</f>
        <v/>
      </c>
    </row>
    <row r="18" customFormat="false" ht="15" hidden="false" customHeight="false" outlineLevel="0" collapsed="false">
      <c r="A18" s="17" t="n">
        <v>14</v>
      </c>
      <c r="B18" s="17" t="str">
        <f aca="false">'Исходные данные'!B18</f>
        <v>Старый список (Excel)</v>
      </c>
      <c r="C18" s="29" t="str">
        <f aca="false">'Исходные данные'!C18</f>
        <v>JAAN SEPP</v>
      </c>
      <c r="D18" s="17" t="str">
        <f aca="false">PROPER(TRIM(C18))</f>
        <v>Jaan Sepp</v>
      </c>
      <c r="E18" s="29" t="str">
        <f aca="false">'Исходные данные'!D18&amp;""</f>
        <v>5573 0535</v>
      </c>
      <c r="F18" s="30" t="str">
        <f aca="false">SUBSTITUTE(SUBSTITUTE(SUBSTITUTE(SUBSTITUTE(SUBSTITUTE(E18," ",""),"-",""),"+",""),"(",""),")","")</f>
        <v>55730535</v>
      </c>
      <c r="G18" s="17" t="str">
        <f aca="false">IF(F18="","",IF(LEFT(F18,3)="372","+372 "&amp;MID(F18,4,4)&amp;" "&amp;MID(F18,8,4),"+372 "&amp;LEFT(F18,4)&amp;" "&amp;MID(F18,5,4)))</f>
        <v>+372 5573 0535</v>
      </c>
      <c r="H18" s="29" t="str">
        <f aca="false">'Исходные данные'!E18</f>
        <v>jaan.sepp@example.org</v>
      </c>
      <c r="I18" s="17" t="str">
        <f aca="false">LOWER(TRIM(H18))</f>
        <v>jaan.sepp@example.org</v>
      </c>
      <c r="J18" s="29" t="str">
        <f aca="false">'Исходные данные'!F18</f>
        <v>05.10.2025</v>
      </c>
      <c r="K18" s="31" t="n">
        <f aca="false">IF(MID(J18,5,1)="-",DATE(VALUE(LEFT(J18,4)),VALUE(MID(J18,6,2)),VALUE(RIGHT(J18,2))),IF(LEN(J18)=10,DATE(VALUE(RIGHT(J18,4)),VALUE(MID(J18,4,2)),VALUE(LEFT(J18,2))),DATE(2000+VALUE(RIGHT(J18,2)),VALUE(MID(J18,4,2)),VALUE(LEFT(J18,2)))))</f>
        <v>45935</v>
      </c>
      <c r="L18" s="17" t="str">
        <f aca="false">TRIM(IF(EXACT(C18,D18),"","имя ")&amp;IF(EXACT(E18,G18),"","телефон ")&amp;IF(EXACT(H18,I18),"","email ")&amp;IF(AND(LEN(J18)=10,MID(J18,3,1)="."),"","дата"))</f>
        <v>имя телефон</v>
      </c>
      <c r="M18" s="32" t="str">
        <f aca="false">IF(AND(G18&lt;&gt;"",COUNTIF(G$4:G17,G18)&gt;0),"Дубль",IF(AND(I18&lt;&gt;"",COUNTIF(I$4:I17,I18)&gt;0),"Дубль","Оставить"))</f>
        <v>Оставить</v>
      </c>
      <c r="N18" s="17" t="str">
        <f aca="false">IF(M18="Дубль","",IF(COUNTIFS(D$5:D$81,D18,M$5:M$81,"Оставить")&gt;1,"Проверить",""))</f>
        <v/>
      </c>
    </row>
    <row r="19" customFormat="false" ht="15" hidden="false" customHeight="false" outlineLevel="0" collapsed="false">
      <c r="A19" s="17" t="n">
        <v>15</v>
      </c>
      <c r="B19" s="17" t="str">
        <f aca="false">'Исходные данные'!B19</f>
        <v>Старый список (Excel)</v>
      </c>
      <c r="C19" s="29" t="str">
        <f aca="false">'Исходные данные'!C19</f>
        <v>Triin Koppel</v>
      </c>
      <c r="D19" s="17" t="str">
        <f aca="false">PROPER(TRIM(C19))</f>
        <v>Triin Koppel</v>
      </c>
      <c r="E19" s="29" t="str">
        <f aca="false">'Исходные данные'!D19&amp;""</f>
        <v>5485 3154</v>
      </c>
      <c r="F19" s="30" t="str">
        <f aca="false">SUBSTITUTE(SUBSTITUTE(SUBSTITUTE(SUBSTITUTE(SUBSTITUTE(E19," ",""),"-",""),"+",""),"(",""),")","")</f>
        <v>54853154</v>
      </c>
      <c r="G19" s="17" t="str">
        <f aca="false">IF(F19="","",IF(LEFT(F19,3)="372","+372 "&amp;MID(F19,4,4)&amp;" "&amp;MID(F19,8,4),"+372 "&amp;LEFT(F19,4)&amp;" "&amp;MID(F19,5,4)))</f>
        <v>+372 5485 3154</v>
      </c>
      <c r="H19" s="29" t="str">
        <f aca="false">'Исходные данные'!E19</f>
        <v>triin.koppel@example.net</v>
      </c>
      <c r="I19" s="17" t="str">
        <f aca="false">LOWER(TRIM(H19))</f>
        <v>triin.koppel@example.net</v>
      </c>
      <c r="J19" s="29" t="str">
        <f aca="false">'Исходные данные'!F19</f>
        <v>03.01.2024</v>
      </c>
      <c r="K19" s="31" t="n">
        <f aca="false">IF(MID(J19,5,1)="-",DATE(VALUE(LEFT(J19,4)),VALUE(MID(J19,6,2)),VALUE(RIGHT(J19,2))),IF(LEN(J19)=10,DATE(VALUE(RIGHT(J19,4)),VALUE(MID(J19,4,2)),VALUE(LEFT(J19,2))),DATE(2000+VALUE(RIGHT(J19,2)),VALUE(MID(J19,4,2)),VALUE(LEFT(J19,2)))))</f>
        <v>45294</v>
      </c>
      <c r="L19" s="17" t="str">
        <f aca="false">TRIM(IF(EXACT(C19,D19),"","имя ")&amp;IF(EXACT(E19,G19),"","телефон ")&amp;IF(EXACT(H19,I19),"","email ")&amp;IF(AND(LEN(J19)=10,MID(J19,3,1)="."),"","дата"))</f>
        <v>телефон</v>
      </c>
      <c r="M19" s="32" t="str">
        <f aca="false">IF(AND(G19&lt;&gt;"",COUNTIF(G$4:G18,G19)&gt;0),"Дубль",IF(AND(I19&lt;&gt;"",COUNTIF(I$4:I18,I19)&gt;0),"Дубль","Оставить"))</f>
        <v>Дубль</v>
      </c>
      <c r="N19" s="17" t="str">
        <f aca="false">IF(M19="Дубль","",IF(COUNTIFS(D$5:D$81,D19,M$5:M$81,"Оставить")&gt;1,"Проверить",""))</f>
        <v/>
      </c>
    </row>
    <row r="20" customFormat="false" ht="15" hidden="false" customHeight="false" outlineLevel="0" collapsed="false">
      <c r="A20" s="17" t="n">
        <v>16</v>
      </c>
      <c r="B20" s="17" t="str">
        <f aca="false">'Исходные данные'!B20</f>
        <v>Старый список (Excel)</v>
      </c>
      <c r="C20" s="29" t="str">
        <f aca="false">'Исходные данные'!C20</f>
        <v>Peeter Laur</v>
      </c>
      <c r="D20" s="17" t="str">
        <f aca="false">PROPER(TRIM(C20))</f>
        <v>Peeter Laur</v>
      </c>
      <c r="E20" s="29" t="str">
        <f aca="false">'Исходные данные'!D20&amp;""</f>
        <v>5958 8401</v>
      </c>
      <c r="F20" s="30" t="str">
        <f aca="false">SUBSTITUTE(SUBSTITUTE(SUBSTITUTE(SUBSTITUTE(SUBSTITUTE(E20," ",""),"-",""),"+",""),"(",""),")","")</f>
        <v>59588401</v>
      </c>
      <c r="G20" s="17" t="str">
        <f aca="false">IF(F20="","",IF(LEFT(F20,3)="372","+372 "&amp;MID(F20,4,4)&amp;" "&amp;MID(F20,8,4),"+372 "&amp;LEFT(F20,4)&amp;" "&amp;MID(F20,5,4)))</f>
        <v>+372 5958 8401</v>
      </c>
      <c r="H20" s="29" t="str">
        <f aca="false">'Исходные данные'!E20</f>
        <v>peeter.laur@example.org</v>
      </c>
      <c r="I20" s="17" t="str">
        <f aca="false">LOWER(TRIM(H20))</f>
        <v>peeter.laur@example.org</v>
      </c>
      <c r="J20" s="29" t="str">
        <f aca="false">'Исходные данные'!F20</f>
        <v>26.10.2025</v>
      </c>
      <c r="K20" s="31" t="n">
        <f aca="false">IF(MID(J20,5,1)="-",DATE(VALUE(LEFT(J20,4)),VALUE(MID(J20,6,2)),VALUE(RIGHT(J20,2))),IF(LEN(J20)=10,DATE(VALUE(RIGHT(J20,4)),VALUE(MID(J20,4,2)),VALUE(LEFT(J20,2))),DATE(2000+VALUE(RIGHT(J20,2)),VALUE(MID(J20,4,2)),VALUE(LEFT(J20,2)))))</f>
        <v>45956</v>
      </c>
      <c r="L20" s="17" t="str">
        <f aca="false">TRIM(IF(EXACT(C20,D20),"","имя ")&amp;IF(EXACT(E20,G20),"","телефон ")&amp;IF(EXACT(H20,I20),"","email ")&amp;IF(AND(LEN(J20)=10,MID(J20,3,1)="."),"","дата"))</f>
        <v>телефон</v>
      </c>
      <c r="M20" s="32" t="str">
        <f aca="false">IF(AND(G20&lt;&gt;"",COUNTIF(G$4:G19,G20)&gt;0),"Дубль",IF(AND(I20&lt;&gt;"",COUNTIF(I$4:I19,I20)&gt;0),"Дубль","Оставить"))</f>
        <v>Дубль</v>
      </c>
      <c r="N20" s="17" t="str">
        <f aca="false">IF(M20="Дубль","",IF(COUNTIFS(D$5:D$81,D20,M$5:M$81,"Оставить")&gt;1,"Проверить",""))</f>
        <v/>
      </c>
    </row>
    <row r="21" customFormat="false" ht="15" hidden="false" customHeight="false" outlineLevel="0" collapsed="false">
      <c r="A21" s="17" t="n">
        <v>17</v>
      </c>
      <c r="B21" s="17" t="str">
        <f aca="false">'Исходные данные'!B21</f>
        <v>Выгрузка магазина</v>
      </c>
      <c r="C21" s="29" t="str">
        <f aca="false">'Исходные данные'!C21</f>
        <v>liis oja</v>
      </c>
      <c r="D21" s="17" t="str">
        <f aca="false">PROPER(TRIM(C21))</f>
        <v>Liis Oja</v>
      </c>
      <c r="E21" s="29" t="str">
        <f aca="false">'Исходные данные'!D21&amp;""</f>
        <v>+37254398634</v>
      </c>
      <c r="F21" s="30" t="str">
        <f aca="false">SUBSTITUTE(SUBSTITUTE(SUBSTITUTE(SUBSTITUTE(SUBSTITUTE(E21," ",""),"-",""),"+",""),"(",""),")","")</f>
        <v>37254398634</v>
      </c>
      <c r="G21" s="17" t="str">
        <f aca="false">IF(F21="","",IF(LEFT(F21,3)="372","+372 "&amp;MID(F21,4,4)&amp;" "&amp;MID(F21,8,4),"+372 "&amp;LEFT(F21,4)&amp;" "&amp;MID(F21,5,4)))</f>
        <v>+372 5439 8634</v>
      </c>
      <c r="H21" s="29" t="str">
        <f aca="false">'Исходные данные'!E21</f>
        <v>Liis.oja@example.net</v>
      </c>
      <c r="I21" s="17" t="str">
        <f aca="false">LOWER(TRIM(H21))</f>
        <v>liis.oja@example.net</v>
      </c>
      <c r="J21" s="29" t="str">
        <f aca="false">'Исходные данные'!F21</f>
        <v>2023-06-22</v>
      </c>
      <c r="K21" s="31" t="n">
        <f aca="false">IF(MID(J21,5,1)="-",DATE(VALUE(LEFT(J21,4)),VALUE(MID(J21,6,2)),VALUE(RIGHT(J21,2))),IF(LEN(J21)=10,DATE(VALUE(RIGHT(J21,4)),VALUE(MID(J21,4,2)),VALUE(LEFT(J21,2))),DATE(2000+VALUE(RIGHT(J21,2)),VALUE(MID(J21,4,2)),VALUE(LEFT(J21,2)))))</f>
        <v>45099</v>
      </c>
      <c r="L21" s="17" t="str">
        <f aca="false">TRIM(IF(EXACT(C21,D21),"","имя ")&amp;IF(EXACT(E21,G21),"","телефон ")&amp;IF(EXACT(H21,I21),"","email ")&amp;IF(AND(LEN(J21)=10,MID(J21,3,1)="."),"","дата"))</f>
        <v>имя телефон email дата</v>
      </c>
      <c r="M21" s="32" t="str">
        <f aca="false">IF(AND(G21&lt;&gt;"",COUNTIF(G$4:G20,G21)&gt;0),"Дубль",IF(AND(I21&lt;&gt;"",COUNTIF(I$4:I20,I21)&gt;0),"Дубль","Оставить"))</f>
        <v>Дубль</v>
      </c>
      <c r="N21" s="17" t="str">
        <f aca="false">IF(M21="Дубль","",IF(COUNTIFS(D$5:D$81,D21,M$5:M$81,"Оставить")&gt;1,"Проверить",""))</f>
        <v/>
      </c>
    </row>
    <row r="22" customFormat="false" ht="15" hidden="false" customHeight="false" outlineLevel="0" collapsed="false">
      <c r="A22" s="17" t="n">
        <v>18</v>
      </c>
      <c r="B22" s="17" t="str">
        <f aca="false">'Исходные данные'!B22</f>
        <v>Старый список (Excel)</v>
      </c>
      <c r="C22" s="29" t="str">
        <f aca="false">'Исходные данные'!C22</f>
        <v>Aleksei Orlova</v>
      </c>
      <c r="D22" s="17" t="str">
        <f aca="false">PROPER(TRIM(C22))</f>
        <v>Aleksei Orlova</v>
      </c>
      <c r="E22" s="29" t="str">
        <f aca="false">'Исходные данные'!D22&amp;""</f>
        <v>5936 0271</v>
      </c>
      <c r="F22" s="30" t="str">
        <f aca="false">SUBSTITUTE(SUBSTITUTE(SUBSTITUTE(SUBSTITUTE(SUBSTITUTE(E22," ",""),"-",""),"+",""),"(",""),")","")</f>
        <v>59360271</v>
      </c>
      <c r="G22" s="17" t="str">
        <f aca="false">IF(F22="","",IF(LEFT(F22,3)="372","+372 "&amp;MID(F22,4,4)&amp;" "&amp;MID(F22,8,4),"+372 "&amp;LEFT(F22,4)&amp;" "&amp;MID(F22,5,4)))</f>
        <v>+372 5936 0271</v>
      </c>
      <c r="H22" s="29" t="str">
        <f aca="false">'Исходные данные'!E22</f>
        <v>aleksei.orlova@example.com</v>
      </c>
      <c r="I22" s="17" t="str">
        <f aca="false">LOWER(TRIM(H22))</f>
        <v>aleksei.orlova@example.com</v>
      </c>
      <c r="J22" s="29" t="str">
        <f aca="false">'Исходные данные'!F22</f>
        <v>22.07.2024</v>
      </c>
      <c r="K22" s="31" t="n">
        <f aca="false">IF(MID(J22,5,1)="-",DATE(VALUE(LEFT(J22,4)),VALUE(MID(J22,6,2)),VALUE(RIGHT(J22,2))),IF(LEN(J22)=10,DATE(VALUE(RIGHT(J22,4)),VALUE(MID(J22,4,2)),VALUE(LEFT(J22,2))),DATE(2000+VALUE(RIGHT(J22,2)),VALUE(MID(J22,4,2)),VALUE(LEFT(J22,2)))))</f>
        <v>45495</v>
      </c>
      <c r="L22" s="17" t="str">
        <f aca="false">TRIM(IF(EXACT(C22,D22),"","имя ")&amp;IF(EXACT(E22,G22),"","телефон ")&amp;IF(EXACT(H22,I22),"","email ")&amp;IF(AND(LEN(J22)=10,MID(J22,3,1)="."),"","дата"))</f>
        <v>телефон</v>
      </c>
      <c r="M22" s="32" t="str">
        <f aca="false">IF(AND(G22&lt;&gt;"",COUNTIF(G$4:G21,G22)&gt;0),"Дубль",IF(AND(I22&lt;&gt;"",COUNTIF(I$4:I21,I22)&gt;0),"Дубль","Оставить"))</f>
        <v>Оставить</v>
      </c>
      <c r="N22" s="17" t="str">
        <f aca="false">IF(M22="Дубль","",IF(COUNTIFS(D$5:D$81,D22,M$5:M$81,"Оставить")&gt;1,"Проверить",""))</f>
        <v/>
      </c>
    </row>
    <row r="23" customFormat="false" ht="15" hidden="false" customHeight="false" outlineLevel="0" collapsed="false">
      <c r="A23" s="17" t="n">
        <v>19</v>
      </c>
      <c r="B23" s="17" t="str">
        <f aca="false">'Исходные данные'!B23</f>
        <v>Выгрузка магазина</v>
      </c>
      <c r="C23" s="29" t="str">
        <f aca="false">'Исходные данные'!C23</f>
        <v>natalja lepp</v>
      </c>
      <c r="D23" s="17" t="str">
        <f aca="false">PROPER(TRIM(C23))</f>
        <v>Natalja Lepp</v>
      </c>
      <c r="E23" s="29" t="str">
        <f aca="false">'Исходные данные'!D23&amp;""</f>
        <v>+37258390885</v>
      </c>
      <c r="F23" s="30" t="str">
        <f aca="false">SUBSTITUTE(SUBSTITUTE(SUBSTITUTE(SUBSTITUTE(SUBSTITUTE(E23," ",""),"-",""),"+",""),"(",""),")","")</f>
        <v>37258390885</v>
      </c>
      <c r="G23" s="17" t="str">
        <f aca="false">IF(F23="","",IF(LEFT(F23,3)="372","+372 "&amp;MID(F23,4,4)&amp;" "&amp;MID(F23,8,4),"+372 "&amp;LEFT(F23,4)&amp;" "&amp;MID(F23,5,4)))</f>
        <v>+372 5839 0885</v>
      </c>
      <c r="H23" s="29" t="str">
        <f aca="false">'Исходные данные'!E23</f>
        <v>Natalja.lepp@example.net</v>
      </c>
      <c r="I23" s="17" t="str">
        <f aca="false">LOWER(TRIM(H23))</f>
        <v>natalja.lepp@example.net</v>
      </c>
      <c r="J23" s="29" t="str">
        <f aca="false">'Исходные данные'!F23</f>
        <v>2023-09-08</v>
      </c>
      <c r="K23" s="31" t="n">
        <f aca="false">IF(MID(J23,5,1)="-",DATE(VALUE(LEFT(J23,4)),VALUE(MID(J23,6,2)),VALUE(RIGHT(J23,2))),IF(LEN(J23)=10,DATE(VALUE(RIGHT(J23,4)),VALUE(MID(J23,4,2)),VALUE(LEFT(J23,2))),DATE(2000+VALUE(RIGHT(J23,2)),VALUE(MID(J23,4,2)),VALUE(LEFT(J23,2)))))</f>
        <v>45177</v>
      </c>
      <c r="L23" s="17" t="str">
        <f aca="false">TRIM(IF(EXACT(C23,D23),"","имя ")&amp;IF(EXACT(E23,G23),"","телефон ")&amp;IF(EXACT(H23,I23),"","email ")&amp;IF(AND(LEN(J23)=10,MID(J23,3,1)="."),"","дата"))</f>
        <v>имя телефон email дата</v>
      </c>
      <c r="M23" s="32" t="str">
        <f aca="false">IF(AND(G23&lt;&gt;"",COUNTIF(G$4:G22,G23)&gt;0),"Дубль",IF(AND(I23&lt;&gt;"",COUNTIF(I$4:I22,I23)&gt;0),"Дубль","Оставить"))</f>
        <v>Дубль</v>
      </c>
      <c r="N23" s="17" t="str">
        <f aca="false">IF(M23="Дубль","",IF(COUNTIFS(D$5:D$81,D23,M$5:M$81,"Оставить")&gt;1,"Проверить",""))</f>
        <v/>
      </c>
    </row>
    <row r="24" customFormat="false" ht="15" hidden="false" customHeight="false" outlineLevel="0" collapsed="false">
      <c r="A24" s="17" t="n">
        <v>20</v>
      </c>
      <c r="B24" s="17" t="str">
        <f aca="false">'Исходные данные'!B24</f>
        <v>Записи менеджера</v>
      </c>
      <c r="C24" s="29" t="str">
        <f aca="false">'Исходные данные'!C24</f>
        <v>Jaan  Kask </v>
      </c>
      <c r="D24" s="17" t="str">
        <f aca="false">PROPER(TRIM(C24))</f>
        <v>Jaan Kask</v>
      </c>
      <c r="E24" s="29" t="str">
        <f aca="false">'Исходные данные'!D24&amp;""</f>
        <v/>
      </c>
      <c r="F24" s="30" t="str">
        <f aca="false">SUBSTITUTE(SUBSTITUTE(SUBSTITUTE(SUBSTITUTE(SUBSTITUTE(E24," ",""),"-",""),"+",""),"(",""),")","")</f>
        <v/>
      </c>
      <c r="G24" s="17" t="str">
        <f aca="false">IF(F24="","",IF(LEFT(F24,3)="372","+372 "&amp;MID(F24,4,4)&amp;" "&amp;MID(F24,8,4),"+372 "&amp;LEFT(F24,4)&amp;" "&amp;MID(F24,5,4)))</f>
        <v/>
      </c>
      <c r="H24" s="29" t="str">
        <f aca="false">'Исходные данные'!E24</f>
        <v> jaan.kask@example.com </v>
      </c>
      <c r="I24" s="17" t="str">
        <f aca="false">LOWER(TRIM(H24))</f>
        <v>jaan.kask@example.com</v>
      </c>
      <c r="J24" s="29" t="str">
        <f aca="false">'Исходные данные'!F24</f>
        <v>25.01.25</v>
      </c>
      <c r="K24" s="31" t="n">
        <f aca="false">IF(MID(J24,5,1)="-",DATE(VALUE(LEFT(J24,4)),VALUE(MID(J24,6,2)),VALUE(RIGHT(J24,2))),IF(LEN(J24)=10,DATE(VALUE(RIGHT(J24,4)),VALUE(MID(J24,4,2)),VALUE(LEFT(J24,2))),DATE(2000+VALUE(RIGHT(J24,2)),VALUE(MID(J24,4,2)),VALUE(LEFT(J24,2)))))</f>
        <v>45682</v>
      </c>
      <c r="L24" s="17" t="str">
        <f aca="false">TRIM(IF(EXACT(C24,D24),"","имя ")&amp;IF(EXACT(E24,G24),"","телефон ")&amp;IF(EXACT(H24,I24),"","email ")&amp;IF(AND(LEN(J24)=10,MID(J24,3,1)="."),"","дата"))</f>
        <v>имя email дата</v>
      </c>
      <c r="M24" s="32" t="str">
        <f aca="false">IF(AND(G24&lt;&gt;"",COUNTIF(G$4:G23,G24)&gt;0),"Дубль",IF(AND(I24&lt;&gt;"",COUNTIF(I$4:I23,I24)&gt;0),"Дубль","Оставить"))</f>
        <v>Дубль</v>
      </c>
      <c r="N24" s="17" t="str">
        <f aca="false">IF(M24="Дубль","",IF(COUNTIFS(D$5:D$81,D24,M$5:M$81,"Оставить")&gt;1,"Проверить",""))</f>
        <v/>
      </c>
    </row>
    <row r="25" customFormat="false" ht="15" hidden="false" customHeight="false" outlineLevel="0" collapsed="false">
      <c r="A25" s="17" t="n">
        <v>21</v>
      </c>
      <c r="B25" s="17" t="str">
        <f aca="false">'Исходные данные'!B25</f>
        <v>Выгрузка магазина</v>
      </c>
      <c r="C25" s="29" t="str">
        <f aca="false">'Исходные данные'!C25</f>
        <v>svetlana teder</v>
      </c>
      <c r="D25" s="17" t="str">
        <f aca="false">PROPER(TRIM(C25))</f>
        <v>Svetlana Teder</v>
      </c>
      <c r="E25" s="29" t="str">
        <f aca="false">'Исходные данные'!D25&amp;""</f>
        <v>+37256102708</v>
      </c>
      <c r="F25" s="30" t="str">
        <f aca="false">SUBSTITUTE(SUBSTITUTE(SUBSTITUTE(SUBSTITUTE(SUBSTITUTE(E25," ",""),"-",""),"+",""),"(",""),")","")</f>
        <v>37256102708</v>
      </c>
      <c r="G25" s="17" t="str">
        <f aca="false">IF(F25="","",IF(LEFT(F25,3)="372","+372 "&amp;MID(F25,4,4)&amp;" "&amp;MID(F25,8,4),"+372 "&amp;LEFT(F25,4)&amp;" "&amp;MID(F25,5,4)))</f>
        <v>+372 5610 2708</v>
      </c>
      <c r="H25" s="29" t="str">
        <f aca="false">'Исходные данные'!E25</f>
        <v>Svetlana.teder@example.com</v>
      </c>
      <c r="I25" s="17" t="str">
        <f aca="false">LOWER(TRIM(H25))</f>
        <v>svetlana.teder@example.com</v>
      </c>
      <c r="J25" s="29" t="str">
        <f aca="false">'Исходные данные'!F25</f>
        <v>2023-03-13</v>
      </c>
      <c r="K25" s="31" t="n">
        <f aca="false">IF(MID(J25,5,1)="-",DATE(VALUE(LEFT(J25,4)),VALUE(MID(J25,6,2)),VALUE(RIGHT(J25,2))),IF(LEN(J25)=10,DATE(VALUE(RIGHT(J25,4)),VALUE(MID(J25,4,2)),VALUE(LEFT(J25,2))),DATE(2000+VALUE(RIGHT(J25,2)),VALUE(MID(J25,4,2)),VALUE(LEFT(J25,2)))))</f>
        <v>44998</v>
      </c>
      <c r="L25" s="17" t="str">
        <f aca="false">TRIM(IF(EXACT(C25,D25),"","имя ")&amp;IF(EXACT(E25,G25),"","телефон ")&amp;IF(EXACT(H25,I25),"","email ")&amp;IF(AND(LEN(J25)=10,MID(J25,3,1)="."),"","дата"))</f>
        <v>имя телефон email дата</v>
      </c>
      <c r="M25" s="32" t="str">
        <f aca="false">IF(AND(G25&lt;&gt;"",COUNTIF(G$4:G24,G25)&gt;0),"Дубль",IF(AND(I25&lt;&gt;"",COUNTIF(I$4:I24,I25)&gt;0),"Дубль","Оставить"))</f>
        <v>Оставить</v>
      </c>
      <c r="N25" s="17" t="str">
        <f aca="false">IF(M25="Дубль","",IF(COUNTIFS(D$5:D$81,D25,M$5:M$81,"Оставить")&gt;1,"Проверить",""))</f>
        <v/>
      </c>
    </row>
    <row r="26" customFormat="false" ht="15" hidden="false" customHeight="false" outlineLevel="0" collapsed="false">
      <c r="A26" s="17" t="n">
        <v>22</v>
      </c>
      <c r="B26" s="17" t="str">
        <f aca="false">'Исходные данные'!B26</f>
        <v>Старый список (Excel)</v>
      </c>
      <c r="C26" s="29" t="str">
        <f aca="false">'Исходные данные'!C26</f>
        <v>Kadri Kivi</v>
      </c>
      <c r="D26" s="17" t="str">
        <f aca="false">PROPER(TRIM(C26))</f>
        <v>Kadri Kivi</v>
      </c>
      <c r="E26" s="29" t="str">
        <f aca="false">'Исходные данные'!D26&amp;""</f>
        <v>5179 5266</v>
      </c>
      <c r="F26" s="30" t="str">
        <f aca="false">SUBSTITUTE(SUBSTITUTE(SUBSTITUTE(SUBSTITUTE(SUBSTITUTE(E26," ",""),"-",""),"+",""),"(",""),")","")</f>
        <v>51795266</v>
      </c>
      <c r="G26" s="17" t="str">
        <f aca="false">IF(F26="","",IF(LEFT(F26,3)="372","+372 "&amp;MID(F26,4,4)&amp;" "&amp;MID(F26,8,4),"+372 "&amp;LEFT(F26,4)&amp;" "&amp;MID(F26,5,4)))</f>
        <v>+372 5179 5266</v>
      </c>
      <c r="H26" s="29" t="str">
        <f aca="false">'Исходные данные'!E26</f>
        <v>kadri.kivi@example.com</v>
      </c>
      <c r="I26" s="17" t="str">
        <f aca="false">LOWER(TRIM(H26))</f>
        <v>kadri.kivi@example.com</v>
      </c>
      <c r="J26" s="29" t="str">
        <f aca="false">'Исходные данные'!F26</f>
        <v>17.01.2023</v>
      </c>
      <c r="K26" s="31" t="n">
        <f aca="false">IF(MID(J26,5,1)="-",DATE(VALUE(LEFT(J26,4)),VALUE(MID(J26,6,2)),VALUE(RIGHT(J26,2))),IF(LEN(J26)=10,DATE(VALUE(RIGHT(J26,4)),VALUE(MID(J26,4,2)),VALUE(LEFT(J26,2))),DATE(2000+VALUE(RIGHT(J26,2)),VALUE(MID(J26,4,2)),VALUE(LEFT(J26,2)))))</f>
        <v>44943</v>
      </c>
      <c r="L26" s="17" t="str">
        <f aca="false">TRIM(IF(EXACT(C26,D26),"","имя ")&amp;IF(EXACT(E26,G26),"","телефон ")&amp;IF(EXACT(H26,I26),"","email ")&amp;IF(AND(LEN(J26)=10,MID(J26,3,1)="."),"","дата"))</f>
        <v>телефон</v>
      </c>
      <c r="M26" s="32" t="str">
        <f aca="false">IF(AND(G26&lt;&gt;"",COUNTIF(G$4:G25,G26)&gt;0),"Дубль",IF(AND(I26&lt;&gt;"",COUNTIF(I$4:I25,I26)&gt;0),"Дубль","Оставить"))</f>
        <v>Оставить</v>
      </c>
      <c r="N26" s="17" t="str">
        <f aca="false">IF(M26="Дубль","",IF(COUNTIFS(D$5:D$81,D26,M$5:M$81,"Оставить")&gt;1,"Проверить",""))</f>
        <v/>
      </c>
    </row>
    <row r="27" customFormat="false" ht="15" hidden="false" customHeight="false" outlineLevel="0" collapsed="false">
      <c r="A27" s="17" t="n">
        <v>23</v>
      </c>
      <c r="B27" s="17" t="str">
        <f aca="false">'Исходные данные'!B27</f>
        <v>Выгрузка магазина</v>
      </c>
      <c r="C27" s="29" t="str">
        <f aca="false">'Исходные данные'!C27</f>
        <v>kersti zahharov</v>
      </c>
      <c r="D27" s="17" t="str">
        <f aca="false">PROPER(TRIM(C27))</f>
        <v>Kersti Zahharov</v>
      </c>
      <c r="E27" s="29" t="str">
        <f aca="false">'Исходные данные'!D27&amp;""</f>
        <v>+37253173395</v>
      </c>
      <c r="F27" s="30" t="str">
        <f aca="false">SUBSTITUTE(SUBSTITUTE(SUBSTITUTE(SUBSTITUTE(SUBSTITUTE(E27," ",""),"-",""),"+",""),"(",""),")","")</f>
        <v>37253173395</v>
      </c>
      <c r="G27" s="17" t="str">
        <f aca="false">IF(F27="","",IF(LEFT(F27,3)="372","+372 "&amp;MID(F27,4,4)&amp;" "&amp;MID(F27,8,4),"+372 "&amp;LEFT(F27,4)&amp;" "&amp;MID(F27,5,4)))</f>
        <v>+372 5317 3395</v>
      </c>
      <c r="H27" s="29" t="str">
        <f aca="false">'Исходные данные'!E27</f>
        <v>Kersti.zahharov@example.org</v>
      </c>
      <c r="I27" s="17" t="str">
        <f aca="false">LOWER(TRIM(H27))</f>
        <v>kersti.zahharov@example.org</v>
      </c>
      <c r="J27" s="29" t="str">
        <f aca="false">'Исходные данные'!F27</f>
        <v>2024-02-22</v>
      </c>
      <c r="K27" s="31" t="n">
        <f aca="false">IF(MID(J27,5,1)="-",DATE(VALUE(LEFT(J27,4)),VALUE(MID(J27,6,2)),VALUE(RIGHT(J27,2))),IF(LEN(J27)=10,DATE(VALUE(RIGHT(J27,4)),VALUE(MID(J27,4,2)),VALUE(LEFT(J27,2))),DATE(2000+VALUE(RIGHT(J27,2)),VALUE(MID(J27,4,2)),VALUE(LEFT(J27,2)))))</f>
        <v>45344</v>
      </c>
      <c r="L27" s="17" t="str">
        <f aca="false">TRIM(IF(EXACT(C27,D27),"","имя ")&amp;IF(EXACT(E27,G27),"","телефон ")&amp;IF(EXACT(H27,I27),"","email ")&amp;IF(AND(LEN(J27)=10,MID(J27,3,1)="."),"","дата"))</f>
        <v>имя телефон email дата</v>
      </c>
      <c r="M27" s="32" t="str">
        <f aca="false">IF(AND(G27&lt;&gt;"",COUNTIF(G$4:G26,G27)&gt;0),"Дубль",IF(AND(I27&lt;&gt;"",COUNTIF(I$4:I26,I27)&gt;0),"Дубль","Оставить"))</f>
        <v>Оставить</v>
      </c>
      <c r="N27" s="17" t="str">
        <f aca="false">IF(M27="Дубль","",IF(COUNTIFS(D$5:D$81,D27,M$5:M$81,"Оставить")&gt;1,"Проверить",""))</f>
        <v/>
      </c>
    </row>
    <row r="28" customFormat="false" ht="15" hidden="false" customHeight="false" outlineLevel="0" collapsed="false">
      <c r="A28" s="17" t="n">
        <v>24</v>
      </c>
      <c r="B28" s="17" t="str">
        <f aca="false">'Исходные данные'!B28</f>
        <v>Выгрузка магазина</v>
      </c>
      <c r="C28" s="29" t="str">
        <f aca="false">'Исходные данные'!C28</f>
        <v>mari saar</v>
      </c>
      <c r="D28" s="17" t="str">
        <f aca="false">PROPER(TRIM(C28))</f>
        <v>Mari Saar</v>
      </c>
      <c r="E28" s="29" t="str">
        <f aca="false">'Исходные данные'!D28&amp;""</f>
        <v>+37255516324</v>
      </c>
      <c r="F28" s="30" t="str">
        <f aca="false">SUBSTITUTE(SUBSTITUTE(SUBSTITUTE(SUBSTITUTE(SUBSTITUTE(E28," ",""),"-",""),"+",""),"(",""),")","")</f>
        <v>37255516324</v>
      </c>
      <c r="G28" s="17" t="str">
        <f aca="false">IF(F28="","",IF(LEFT(F28,3)="372","+372 "&amp;MID(F28,4,4)&amp;" "&amp;MID(F28,8,4),"+372 "&amp;LEFT(F28,4)&amp;" "&amp;MID(F28,5,4)))</f>
        <v>+372 5551 6324</v>
      </c>
      <c r="H28" s="29" t="str">
        <f aca="false">'Исходные данные'!E28</f>
        <v>MARI.SAAR@EXAMPLE.ORG</v>
      </c>
      <c r="I28" s="17" t="str">
        <f aca="false">LOWER(TRIM(H28))</f>
        <v>mari.saar@example.org</v>
      </c>
      <c r="J28" s="29" t="str">
        <f aca="false">'Исходные данные'!F28</f>
        <v>2024-04-02</v>
      </c>
      <c r="K28" s="31" t="n">
        <f aca="false">IF(MID(J28,5,1)="-",DATE(VALUE(LEFT(J28,4)),VALUE(MID(J28,6,2)),VALUE(RIGHT(J28,2))),IF(LEN(J28)=10,DATE(VALUE(RIGHT(J28,4)),VALUE(MID(J28,4,2)),VALUE(LEFT(J28,2))),DATE(2000+VALUE(RIGHT(J28,2)),VALUE(MID(J28,4,2)),VALUE(LEFT(J28,2)))))</f>
        <v>45384</v>
      </c>
      <c r="L28" s="17" t="str">
        <f aca="false">TRIM(IF(EXACT(C28,D28),"","имя ")&amp;IF(EXACT(E28,G28),"","телефон ")&amp;IF(EXACT(H28,I28),"","email ")&amp;IF(AND(LEN(J28)=10,MID(J28,3,1)="."),"","дата"))</f>
        <v>имя телефон email дата</v>
      </c>
      <c r="M28" s="32" t="str">
        <f aca="false">IF(AND(G28&lt;&gt;"",COUNTIF(G$4:G27,G28)&gt;0),"Дубль",IF(AND(I28&lt;&gt;"",COUNTIF(I$4:I27,I28)&gt;0),"Дубль","Оставить"))</f>
        <v>Оставить</v>
      </c>
      <c r="N28" s="17" t="str">
        <f aca="false">IF(M28="Дубль","",IF(COUNTIFS(D$5:D$81,D28,M$5:M$81,"Оставить")&gt;1,"Проверить",""))</f>
        <v/>
      </c>
    </row>
    <row r="29" customFormat="false" ht="15" hidden="false" customHeight="false" outlineLevel="0" collapsed="false">
      <c r="A29" s="17" t="n">
        <v>25</v>
      </c>
      <c r="B29" s="17" t="str">
        <f aca="false">'Исходные данные'!B29</f>
        <v>Старый список (Excel)</v>
      </c>
      <c r="C29" s="29" t="str">
        <f aca="false">'Исходные данные'!C29</f>
        <v>Kadri Tamm</v>
      </c>
      <c r="D29" s="17" t="str">
        <f aca="false">PROPER(TRIM(C29))</f>
        <v>Kadri Tamm</v>
      </c>
      <c r="E29" s="29" t="str">
        <f aca="false">'Исходные данные'!D29&amp;""</f>
        <v>5100 9142</v>
      </c>
      <c r="F29" s="30" t="str">
        <f aca="false">SUBSTITUTE(SUBSTITUTE(SUBSTITUTE(SUBSTITUTE(SUBSTITUTE(E29," ",""),"-",""),"+",""),"(",""),")","")</f>
        <v>51009142</v>
      </c>
      <c r="G29" s="17" t="str">
        <f aca="false">IF(F29="","",IF(LEFT(F29,3)="372","+372 "&amp;MID(F29,4,4)&amp;" "&amp;MID(F29,8,4),"+372 "&amp;LEFT(F29,4)&amp;" "&amp;MID(F29,5,4)))</f>
        <v>+372 5100 9142</v>
      </c>
      <c r="H29" s="29" t="str">
        <f aca="false">'Исходные данные'!E29</f>
        <v>kadri.tamm@example.com</v>
      </c>
      <c r="I29" s="17" t="str">
        <f aca="false">LOWER(TRIM(H29))</f>
        <v>kadri.tamm@example.com</v>
      </c>
      <c r="J29" s="29" t="str">
        <f aca="false">'Исходные данные'!F29</f>
        <v>16.01.2023</v>
      </c>
      <c r="K29" s="31" t="n">
        <f aca="false">IF(MID(J29,5,1)="-",DATE(VALUE(LEFT(J29,4)),VALUE(MID(J29,6,2)),VALUE(RIGHT(J29,2))),IF(LEN(J29)=10,DATE(VALUE(RIGHT(J29,4)),VALUE(MID(J29,4,2)),VALUE(LEFT(J29,2))),DATE(2000+VALUE(RIGHT(J29,2)),VALUE(MID(J29,4,2)),VALUE(LEFT(J29,2)))))</f>
        <v>44942</v>
      </c>
      <c r="L29" s="17" t="str">
        <f aca="false">TRIM(IF(EXACT(C29,D29),"","имя ")&amp;IF(EXACT(E29,G29),"","телефон ")&amp;IF(EXACT(H29,I29),"","email ")&amp;IF(AND(LEN(J29)=10,MID(J29,3,1)="."),"","дата"))</f>
        <v>телефон</v>
      </c>
      <c r="M29" s="32" t="str">
        <f aca="false">IF(AND(G29&lt;&gt;"",COUNTIF(G$4:G28,G29)&gt;0),"Дубль",IF(AND(I29&lt;&gt;"",COUNTIF(I$4:I28,I29)&gt;0),"Дубль","Оставить"))</f>
        <v>Оставить</v>
      </c>
      <c r="N29" s="17" t="str">
        <f aca="false">IF(M29="Дубль","",IF(COUNTIFS(D$5:D$81,D29,M$5:M$81,"Оставить")&gt;1,"Проверить",""))</f>
        <v/>
      </c>
    </row>
    <row r="30" customFormat="false" ht="15" hidden="false" customHeight="false" outlineLevel="0" collapsed="false">
      <c r="A30" s="17" t="n">
        <v>26</v>
      </c>
      <c r="B30" s="17" t="str">
        <f aca="false">'Исходные данные'!B30</f>
        <v>Записи менеджера</v>
      </c>
      <c r="C30" s="29" t="str">
        <f aca="false">'Исходные данные'!C30</f>
        <v>Anu  Volkov</v>
      </c>
      <c r="D30" s="17" t="str">
        <f aca="false">PROPER(TRIM(C30))</f>
        <v>Anu Volkov</v>
      </c>
      <c r="E30" s="29" t="str">
        <f aca="false">'Исходные данные'!D30&amp;""</f>
        <v>59384802</v>
      </c>
      <c r="F30" s="30" t="str">
        <f aca="false">SUBSTITUTE(SUBSTITUTE(SUBSTITUTE(SUBSTITUTE(SUBSTITUTE(E30," ",""),"-",""),"+",""),"(",""),")","")</f>
        <v>59384802</v>
      </c>
      <c r="G30" s="17" t="str">
        <f aca="false">IF(F30="","",IF(LEFT(F30,3)="372","+372 "&amp;MID(F30,4,4)&amp;" "&amp;MID(F30,8,4),"+372 "&amp;LEFT(F30,4)&amp;" "&amp;MID(F30,5,4)))</f>
        <v>+372 5938 4802</v>
      </c>
      <c r="H30" s="29" t="str">
        <f aca="false">'Исходные данные'!E30</f>
        <v>anu.volkov@example.com</v>
      </c>
      <c r="I30" s="17" t="str">
        <f aca="false">LOWER(TRIM(H30))</f>
        <v>anu.volkov@example.com</v>
      </c>
      <c r="J30" s="29" t="str">
        <f aca="false">'Исходные данные'!F30</f>
        <v>15.02.25</v>
      </c>
      <c r="K30" s="31" t="n">
        <f aca="false">IF(MID(J30,5,1)="-",DATE(VALUE(LEFT(J30,4)),VALUE(MID(J30,6,2)),VALUE(RIGHT(J30,2))),IF(LEN(J30)=10,DATE(VALUE(RIGHT(J30,4)),VALUE(MID(J30,4,2)),VALUE(LEFT(J30,2))),DATE(2000+VALUE(RIGHT(J30,2)),VALUE(MID(J30,4,2)),VALUE(LEFT(J30,2)))))</f>
        <v>45703</v>
      </c>
      <c r="L30" s="17" t="str">
        <f aca="false">TRIM(IF(EXACT(C30,D30),"","имя ")&amp;IF(EXACT(E30,G30),"","телефон ")&amp;IF(EXACT(H30,I30),"","email ")&amp;IF(AND(LEN(J30)=10,MID(J30,3,1)="."),"","дата"))</f>
        <v>имя телефон дата</v>
      </c>
      <c r="M30" s="32" t="str">
        <f aca="false">IF(AND(G30&lt;&gt;"",COUNTIF(G$4:G29,G30)&gt;0),"Дубль",IF(AND(I30&lt;&gt;"",COUNTIF(I$4:I29,I30)&gt;0),"Дубль","Оставить"))</f>
        <v>Оставить</v>
      </c>
      <c r="N30" s="17" t="str">
        <f aca="false">IF(M30="Дубль","",IF(COUNTIFS(D$5:D$81,D30,M$5:M$81,"Оставить")&gt;1,"Проверить",""))</f>
        <v/>
      </c>
    </row>
    <row r="31" customFormat="false" ht="15" hidden="false" customHeight="false" outlineLevel="0" collapsed="false">
      <c r="A31" s="17" t="n">
        <v>27</v>
      </c>
      <c r="B31" s="17" t="str">
        <f aca="false">'Исходные данные'!B31</f>
        <v>Выгрузка магазина</v>
      </c>
      <c r="C31" s="29" t="str">
        <f aca="false">'Исходные данные'!C31</f>
        <v>kadri ivanova</v>
      </c>
      <c r="D31" s="17" t="str">
        <f aca="false">PROPER(TRIM(C31))</f>
        <v>Kadri Ivanova</v>
      </c>
      <c r="E31" s="29" t="str">
        <f aca="false">'Исходные данные'!D31&amp;""</f>
        <v>+37255077080</v>
      </c>
      <c r="F31" s="30" t="str">
        <f aca="false">SUBSTITUTE(SUBSTITUTE(SUBSTITUTE(SUBSTITUTE(SUBSTITUTE(E31," ",""),"-",""),"+",""),"(",""),")","")</f>
        <v>37255077080</v>
      </c>
      <c r="G31" s="17" t="str">
        <f aca="false">IF(F31="","",IF(LEFT(F31,3)="372","+372 "&amp;MID(F31,4,4)&amp;" "&amp;MID(F31,8,4),"+372 "&amp;LEFT(F31,4)&amp;" "&amp;MID(F31,5,4)))</f>
        <v>+372 5507 7080</v>
      </c>
      <c r="H31" s="29" t="str">
        <f aca="false">'Исходные данные'!E31</f>
        <v>Kadri.ivanova@example.com</v>
      </c>
      <c r="I31" s="17" t="str">
        <f aca="false">LOWER(TRIM(H31))</f>
        <v>kadri.ivanova@example.com</v>
      </c>
      <c r="J31" s="29" t="str">
        <f aca="false">'Исходные данные'!F31</f>
        <v>2025-06-12</v>
      </c>
      <c r="K31" s="31" t="n">
        <f aca="false">IF(MID(J31,5,1)="-",DATE(VALUE(LEFT(J31,4)),VALUE(MID(J31,6,2)),VALUE(RIGHT(J31,2))),IF(LEN(J31)=10,DATE(VALUE(RIGHT(J31,4)),VALUE(MID(J31,4,2)),VALUE(LEFT(J31,2))),DATE(2000+VALUE(RIGHT(J31,2)),VALUE(MID(J31,4,2)),VALUE(LEFT(J31,2)))))</f>
        <v>45820</v>
      </c>
      <c r="L31" s="17" t="str">
        <f aca="false">TRIM(IF(EXACT(C31,D31),"","имя ")&amp;IF(EXACT(E31,G31),"","телефон ")&amp;IF(EXACT(H31,I31),"","email ")&amp;IF(AND(LEN(J31)=10,MID(J31,3,1)="."),"","дата"))</f>
        <v>имя телефон email дата</v>
      </c>
      <c r="M31" s="32" t="str">
        <f aca="false">IF(AND(G31&lt;&gt;"",COUNTIF(G$4:G30,G31)&gt;0),"Дубль",IF(AND(I31&lt;&gt;"",COUNTIF(I$4:I30,I31)&gt;0),"Дубль","Оставить"))</f>
        <v>Оставить</v>
      </c>
      <c r="N31" s="17" t="str">
        <f aca="false">IF(M31="Дубль","",IF(COUNTIFS(D$5:D$81,D31,M$5:M$81,"Оставить")&gt;1,"Проверить",""))</f>
        <v/>
      </c>
    </row>
    <row r="32" customFormat="false" ht="15" hidden="false" customHeight="false" outlineLevel="0" collapsed="false">
      <c r="A32" s="17" t="n">
        <v>28</v>
      </c>
      <c r="B32" s="17" t="str">
        <f aca="false">'Исходные данные'!B32</f>
        <v>Выгрузка магазина</v>
      </c>
      <c r="C32" s="29" t="str">
        <f aca="false">'Исходные данные'!C32</f>
        <v>anu pärn</v>
      </c>
      <c r="D32" s="17" t="str">
        <f aca="false">PROPER(TRIM(C32))</f>
        <v>Anu Pärn</v>
      </c>
      <c r="E32" s="29" t="str">
        <f aca="false">'Исходные данные'!D32&amp;""</f>
        <v>+37252954679</v>
      </c>
      <c r="F32" s="30" t="str">
        <f aca="false">SUBSTITUTE(SUBSTITUTE(SUBSTITUTE(SUBSTITUTE(SUBSTITUTE(E32," ",""),"-",""),"+",""),"(",""),")","")</f>
        <v>37252954679</v>
      </c>
      <c r="G32" s="17" t="str">
        <f aca="false">IF(F32="","",IF(LEFT(F32,3)="372","+372 "&amp;MID(F32,4,4)&amp;" "&amp;MID(F32,8,4),"+372 "&amp;LEFT(F32,4)&amp;" "&amp;MID(F32,5,4)))</f>
        <v>+372 5295 4679</v>
      </c>
      <c r="H32" s="29" t="str">
        <f aca="false">'Исходные данные'!E32</f>
        <v>Anu.parn@example.org</v>
      </c>
      <c r="I32" s="17" t="str">
        <f aca="false">LOWER(TRIM(H32))</f>
        <v>anu.parn@example.org</v>
      </c>
      <c r="J32" s="29" t="str">
        <f aca="false">'Исходные данные'!F32</f>
        <v>2024-04-01</v>
      </c>
      <c r="K32" s="31" t="n">
        <f aca="false">IF(MID(J32,5,1)="-",DATE(VALUE(LEFT(J32,4)),VALUE(MID(J32,6,2)),VALUE(RIGHT(J32,2))),IF(LEN(J32)=10,DATE(VALUE(RIGHT(J32,4)),VALUE(MID(J32,4,2)),VALUE(LEFT(J32,2))),DATE(2000+VALUE(RIGHT(J32,2)),VALUE(MID(J32,4,2)),VALUE(LEFT(J32,2)))))</f>
        <v>45383</v>
      </c>
      <c r="L32" s="17" t="str">
        <f aca="false">TRIM(IF(EXACT(C32,D32),"","имя ")&amp;IF(EXACT(E32,G32),"","телефон ")&amp;IF(EXACT(H32,I32),"","email ")&amp;IF(AND(LEN(J32)=10,MID(J32,3,1)="."),"","дата"))</f>
        <v>имя телефон email дата</v>
      </c>
      <c r="M32" s="32" t="str">
        <f aca="false">IF(AND(G32&lt;&gt;"",COUNTIF(G$4:G31,G32)&gt;0),"Дубль",IF(AND(I32&lt;&gt;"",COUNTIF(I$4:I31,I32)&gt;0),"Дубль","Оставить"))</f>
        <v>Оставить</v>
      </c>
      <c r="N32" s="17" t="str">
        <f aca="false">IF(M32="Дубль","",IF(COUNTIFS(D$5:D$81,D32,M$5:M$81,"Оставить")&gt;1,"Проверить",""))</f>
        <v/>
      </c>
    </row>
    <row r="33" customFormat="false" ht="15" hidden="false" customHeight="false" outlineLevel="0" collapsed="false">
      <c r="A33" s="17" t="n">
        <v>29</v>
      </c>
      <c r="B33" s="17" t="str">
        <f aca="false">'Исходные данные'!B33</f>
        <v>Выгрузка магазина</v>
      </c>
      <c r="C33" s="29" t="str">
        <f aca="false">'Исходные данные'!C33</f>
        <v>kadri vaher</v>
      </c>
      <c r="D33" s="17" t="str">
        <f aca="false">PROPER(TRIM(C33))</f>
        <v>Kadri Vaher</v>
      </c>
      <c r="E33" s="29" t="str">
        <f aca="false">'Исходные данные'!D33&amp;""</f>
        <v>+37252939116</v>
      </c>
      <c r="F33" s="30" t="str">
        <f aca="false">SUBSTITUTE(SUBSTITUTE(SUBSTITUTE(SUBSTITUTE(SUBSTITUTE(E33," ",""),"-",""),"+",""),"(",""),")","")</f>
        <v>37252939116</v>
      </c>
      <c r="G33" s="17" t="str">
        <f aca="false">IF(F33="","",IF(LEFT(F33,3)="372","+372 "&amp;MID(F33,4,4)&amp;" "&amp;MID(F33,8,4),"+372 "&amp;LEFT(F33,4)&amp;" "&amp;MID(F33,5,4)))</f>
        <v>+372 5293 9116</v>
      </c>
      <c r="H33" s="29" t="str">
        <f aca="false">'Исходные данные'!E33</f>
        <v>KADRI.VAHER@EXAMPLE.ORG</v>
      </c>
      <c r="I33" s="17" t="str">
        <f aca="false">LOWER(TRIM(H33))</f>
        <v>kadri.vaher@example.org</v>
      </c>
      <c r="J33" s="29" t="str">
        <f aca="false">'Исходные данные'!F33</f>
        <v>2024-12-11</v>
      </c>
      <c r="K33" s="31" t="n">
        <f aca="false">IF(MID(J33,5,1)="-",DATE(VALUE(LEFT(J33,4)),VALUE(MID(J33,6,2)),VALUE(RIGHT(J33,2))),IF(LEN(J33)=10,DATE(VALUE(RIGHT(J33,4)),VALUE(MID(J33,4,2)),VALUE(LEFT(J33,2))),DATE(2000+VALUE(RIGHT(J33,2)),VALUE(MID(J33,4,2)),VALUE(LEFT(J33,2)))))</f>
        <v>45637</v>
      </c>
      <c r="L33" s="17" t="str">
        <f aca="false">TRIM(IF(EXACT(C33,D33),"","имя ")&amp;IF(EXACT(E33,G33),"","телефон ")&amp;IF(EXACT(H33,I33),"","email ")&amp;IF(AND(LEN(J33)=10,MID(J33,3,1)="."),"","дата"))</f>
        <v>имя телефон email дата</v>
      </c>
      <c r="M33" s="32" t="str">
        <f aca="false">IF(AND(G33&lt;&gt;"",COUNTIF(G$4:G32,G33)&gt;0),"Дубль",IF(AND(I33&lt;&gt;"",COUNTIF(I$4:I32,I33)&gt;0),"Дубль","Оставить"))</f>
        <v>Оставить</v>
      </c>
      <c r="N33" s="17" t="str">
        <f aca="false">IF(M33="Дубль","",IF(COUNTIFS(D$5:D$81,D33,M$5:M$81,"Оставить")&gt;1,"Проверить",""))</f>
        <v/>
      </c>
    </row>
    <row r="34" customFormat="false" ht="15" hidden="false" customHeight="false" outlineLevel="0" collapsed="false">
      <c r="A34" s="17" t="n">
        <v>30</v>
      </c>
      <c r="B34" s="17" t="str">
        <f aca="false">'Исходные данные'!B34</f>
        <v>Старый список (Excel)</v>
      </c>
      <c r="C34" s="29" t="str">
        <f aca="false">'Исходные данные'!C34</f>
        <v>Aleksei Kuusk</v>
      </c>
      <c r="D34" s="17" t="str">
        <f aca="false">PROPER(TRIM(C34))</f>
        <v>Aleksei Kuusk</v>
      </c>
      <c r="E34" s="29" t="str">
        <f aca="false">'Исходные данные'!D34&amp;""</f>
        <v>5623 1214</v>
      </c>
      <c r="F34" s="30" t="str">
        <f aca="false">SUBSTITUTE(SUBSTITUTE(SUBSTITUTE(SUBSTITUTE(SUBSTITUTE(E34," ",""),"-",""),"+",""),"(",""),")","")</f>
        <v>56231214</v>
      </c>
      <c r="G34" s="17" t="str">
        <f aca="false">IF(F34="","",IF(LEFT(F34,3)="372","+372 "&amp;MID(F34,4,4)&amp;" "&amp;MID(F34,8,4),"+372 "&amp;LEFT(F34,4)&amp;" "&amp;MID(F34,5,4)))</f>
        <v>+372 5623 1214</v>
      </c>
      <c r="H34" s="29" t="str">
        <f aca="false">'Исходные данные'!E34</f>
        <v>aleksei.kuusk@example.com</v>
      </c>
      <c r="I34" s="17" t="str">
        <f aca="false">LOWER(TRIM(H34))</f>
        <v>aleksei.kuusk@example.com</v>
      </c>
      <c r="J34" s="29" t="str">
        <f aca="false">'Исходные данные'!F34</f>
        <v>21.10.2023</v>
      </c>
      <c r="K34" s="31" t="n">
        <f aca="false">IF(MID(J34,5,1)="-",DATE(VALUE(LEFT(J34,4)),VALUE(MID(J34,6,2)),VALUE(RIGHT(J34,2))),IF(LEN(J34)=10,DATE(VALUE(RIGHT(J34,4)),VALUE(MID(J34,4,2)),VALUE(LEFT(J34,2))),DATE(2000+VALUE(RIGHT(J34,2)),VALUE(MID(J34,4,2)),VALUE(LEFT(J34,2)))))</f>
        <v>45220</v>
      </c>
      <c r="L34" s="17" t="str">
        <f aca="false">TRIM(IF(EXACT(C34,D34),"","имя ")&amp;IF(EXACT(E34,G34),"","телефон ")&amp;IF(EXACT(H34,I34),"","email ")&amp;IF(AND(LEN(J34)=10,MID(J34,3,1)="."),"","дата"))</f>
        <v>телефон</v>
      </c>
      <c r="M34" s="32" t="str">
        <f aca="false">IF(AND(G34&lt;&gt;"",COUNTIF(G$4:G33,G34)&gt;0),"Дубль",IF(AND(I34&lt;&gt;"",COUNTIF(I$4:I33,I34)&gt;0),"Дубль","Оставить"))</f>
        <v>Оставить</v>
      </c>
      <c r="N34" s="17" t="str">
        <f aca="false">IF(M34="Дубль","",IF(COUNTIFS(D$5:D$81,D34,M$5:M$81,"Оставить")&gt;1,"Проверить",""))</f>
        <v/>
      </c>
    </row>
    <row r="35" customFormat="false" ht="15" hidden="false" customHeight="false" outlineLevel="0" collapsed="false">
      <c r="A35" s="17" t="n">
        <v>31</v>
      </c>
      <c r="B35" s="17" t="str">
        <f aca="false">'Исходные данные'!B35</f>
        <v>Старый список (Excel)</v>
      </c>
      <c r="C35" s="29" t="str">
        <f aca="false">'Исходные данные'!C35</f>
        <v>Sergei Tamm</v>
      </c>
      <c r="D35" s="17" t="str">
        <f aca="false">PROPER(TRIM(C35))</f>
        <v>Sergei Tamm</v>
      </c>
      <c r="E35" s="29" t="str">
        <f aca="false">'Исходные данные'!D35&amp;""</f>
        <v>5486 2478</v>
      </c>
      <c r="F35" s="30" t="str">
        <f aca="false">SUBSTITUTE(SUBSTITUTE(SUBSTITUTE(SUBSTITUTE(SUBSTITUTE(E35," ",""),"-",""),"+",""),"(",""),")","")</f>
        <v>54862478</v>
      </c>
      <c r="G35" s="17" t="str">
        <f aca="false">IF(F35="","",IF(LEFT(F35,3)="372","+372 "&amp;MID(F35,4,4)&amp;" "&amp;MID(F35,8,4),"+372 "&amp;LEFT(F35,4)&amp;" "&amp;MID(F35,5,4)))</f>
        <v>+372 5486 2478</v>
      </c>
      <c r="H35" s="29" t="str">
        <f aca="false">'Исходные данные'!E35</f>
        <v>sergei.tamm@example.net</v>
      </c>
      <c r="I35" s="17" t="str">
        <f aca="false">LOWER(TRIM(H35))</f>
        <v>sergei.tamm@example.net</v>
      </c>
      <c r="J35" s="29" t="str">
        <f aca="false">'Исходные данные'!F35</f>
        <v>25.08.2023</v>
      </c>
      <c r="K35" s="31" t="n">
        <f aca="false">IF(MID(J35,5,1)="-",DATE(VALUE(LEFT(J35,4)),VALUE(MID(J35,6,2)),VALUE(RIGHT(J35,2))),IF(LEN(J35)=10,DATE(VALUE(RIGHT(J35,4)),VALUE(MID(J35,4,2)),VALUE(LEFT(J35,2))),DATE(2000+VALUE(RIGHT(J35,2)),VALUE(MID(J35,4,2)),VALUE(LEFT(J35,2)))))</f>
        <v>45163</v>
      </c>
      <c r="L35" s="17" t="str">
        <f aca="false">TRIM(IF(EXACT(C35,D35),"","имя ")&amp;IF(EXACT(E35,G35),"","телефон ")&amp;IF(EXACT(H35,I35),"","email ")&amp;IF(AND(LEN(J35)=10,MID(J35,3,1)="."),"","дата"))</f>
        <v>телефон</v>
      </c>
      <c r="M35" s="32" t="str">
        <f aca="false">IF(AND(G35&lt;&gt;"",COUNTIF(G$4:G34,G35)&gt;0),"Дубль",IF(AND(I35&lt;&gt;"",COUNTIF(I$4:I34,I35)&gt;0),"Дубль","Оставить"))</f>
        <v>Оставить</v>
      </c>
      <c r="N35" s="17" t="str">
        <f aca="false">IF(M35="Дубль","",IF(COUNTIFS(D$5:D$81,D35,M$5:M$81,"Оставить")&gt;1,"Проверить",""))</f>
        <v/>
      </c>
    </row>
    <row r="36" customFormat="false" ht="15" hidden="false" customHeight="false" outlineLevel="0" collapsed="false">
      <c r="A36" s="17" t="n">
        <v>32</v>
      </c>
      <c r="B36" s="17" t="str">
        <f aca="false">'Исходные данные'!B36</f>
        <v>Записи менеджера</v>
      </c>
      <c r="C36" s="29" t="str">
        <f aca="false">'Исходные данные'!C36</f>
        <v>Kadri  Ivanova</v>
      </c>
      <c r="D36" s="17" t="str">
        <f aca="false">PROPER(TRIM(C36))</f>
        <v>Kadri Ivanova</v>
      </c>
      <c r="E36" s="29" t="str">
        <f aca="false">'Исходные данные'!D36&amp;""</f>
        <v>(+372) 5507 7080</v>
      </c>
      <c r="F36" s="30" t="str">
        <f aca="false">SUBSTITUTE(SUBSTITUTE(SUBSTITUTE(SUBSTITUTE(SUBSTITUTE(E36," ",""),"-",""),"+",""),"(",""),")","")</f>
        <v>37255077080</v>
      </c>
      <c r="G36" s="17" t="str">
        <f aca="false">IF(F36="","",IF(LEFT(F36,3)="372","+372 "&amp;MID(F36,4,4)&amp;" "&amp;MID(F36,8,4),"+372 "&amp;LEFT(F36,4)&amp;" "&amp;MID(F36,5,4)))</f>
        <v>+372 5507 7080</v>
      </c>
      <c r="H36" s="29" t="str">
        <f aca="false">'Исходные данные'!E36</f>
        <v>kadri.ivanova@example.com</v>
      </c>
      <c r="I36" s="17" t="str">
        <f aca="false">LOWER(TRIM(H36))</f>
        <v>kadri.ivanova@example.com</v>
      </c>
      <c r="J36" s="29" t="str">
        <f aca="false">'Исходные данные'!F36</f>
        <v>12.06.25</v>
      </c>
      <c r="K36" s="31" t="n">
        <f aca="false">IF(MID(J36,5,1)="-",DATE(VALUE(LEFT(J36,4)),VALUE(MID(J36,6,2)),VALUE(RIGHT(J36,2))),IF(LEN(J36)=10,DATE(VALUE(RIGHT(J36,4)),VALUE(MID(J36,4,2)),VALUE(LEFT(J36,2))),DATE(2000+VALUE(RIGHT(J36,2)),VALUE(MID(J36,4,2)),VALUE(LEFT(J36,2)))))</f>
        <v>45820</v>
      </c>
      <c r="L36" s="17" t="str">
        <f aca="false">TRIM(IF(EXACT(C36,D36),"","имя ")&amp;IF(EXACT(E36,G36),"","телефон ")&amp;IF(EXACT(H36,I36),"","email ")&amp;IF(AND(LEN(J36)=10,MID(J36,3,1)="."),"","дата"))</f>
        <v>имя телефон дата</v>
      </c>
      <c r="M36" s="32" t="str">
        <f aca="false">IF(AND(G36&lt;&gt;"",COUNTIF(G$4:G35,G36)&gt;0),"Дубль",IF(AND(I36&lt;&gt;"",COUNTIF(I$4:I35,I36)&gt;0),"Дубль","Оставить"))</f>
        <v>Дубль</v>
      </c>
      <c r="N36" s="17" t="str">
        <f aca="false">IF(M36="Дубль","",IF(COUNTIFS(D$5:D$81,D36,M$5:M$81,"Оставить")&gt;1,"Проверить",""))</f>
        <v/>
      </c>
    </row>
    <row r="37" customFormat="false" ht="15" hidden="false" customHeight="false" outlineLevel="0" collapsed="false">
      <c r="A37" s="17" t="n">
        <v>33</v>
      </c>
      <c r="B37" s="17" t="str">
        <f aca="false">'Исходные данные'!B37</f>
        <v>Выгрузка магазина</v>
      </c>
      <c r="C37" s="29" t="str">
        <f aca="false">'Исходные данные'!C37</f>
        <v>tõnu kallas</v>
      </c>
      <c r="D37" s="17" t="str">
        <f aca="false">PROPER(TRIM(C37))</f>
        <v>Tõnu Kallas</v>
      </c>
      <c r="E37" s="29" t="str">
        <f aca="false">'Исходные данные'!D37&amp;""</f>
        <v>+37256309768</v>
      </c>
      <c r="F37" s="30" t="str">
        <f aca="false">SUBSTITUTE(SUBSTITUTE(SUBSTITUTE(SUBSTITUTE(SUBSTITUTE(E37," ",""),"-",""),"+",""),"(",""),")","")</f>
        <v>37256309768</v>
      </c>
      <c r="G37" s="17" t="str">
        <f aca="false">IF(F37="","",IF(LEFT(F37,3)="372","+372 "&amp;MID(F37,4,4)&amp;" "&amp;MID(F37,8,4),"+372 "&amp;LEFT(F37,4)&amp;" "&amp;MID(F37,5,4)))</f>
        <v>+372 5630 9768</v>
      </c>
      <c r="H37" s="29" t="str">
        <f aca="false">'Исходные данные'!E37</f>
        <v>Tonu.kallas2@example.net</v>
      </c>
      <c r="I37" s="17" t="str">
        <f aca="false">LOWER(TRIM(H37))</f>
        <v>tonu.kallas2@example.net</v>
      </c>
      <c r="J37" s="29" t="str">
        <f aca="false">'Исходные данные'!F37</f>
        <v>2024-08-21</v>
      </c>
      <c r="K37" s="31" t="n">
        <f aca="false">IF(MID(J37,5,1)="-",DATE(VALUE(LEFT(J37,4)),VALUE(MID(J37,6,2)),VALUE(RIGHT(J37,2))),IF(LEN(J37)=10,DATE(VALUE(RIGHT(J37,4)),VALUE(MID(J37,4,2)),VALUE(LEFT(J37,2))),DATE(2000+VALUE(RIGHT(J37,2)),VALUE(MID(J37,4,2)),VALUE(LEFT(J37,2)))))</f>
        <v>45525</v>
      </c>
      <c r="L37" s="17" t="str">
        <f aca="false">TRIM(IF(EXACT(C37,D37),"","имя ")&amp;IF(EXACT(E37,G37),"","телефон ")&amp;IF(EXACT(H37,I37),"","email ")&amp;IF(AND(LEN(J37)=10,MID(J37,3,1)="."),"","дата"))</f>
        <v>имя телефон email дата</v>
      </c>
      <c r="M37" s="32" t="str">
        <f aca="false">IF(AND(G37&lt;&gt;"",COUNTIF(G$4:G36,G37)&gt;0),"Дубль",IF(AND(I37&lt;&gt;"",COUNTIF(I$4:I36,I37)&gt;0),"Дубль","Оставить"))</f>
        <v>Оставить</v>
      </c>
      <c r="N37" s="17" t="str">
        <f aca="false">IF(M37="Дубль","",IF(COUNTIFS(D$5:D$81,D37,M$5:M$81,"Оставить")&gt;1,"Проверить",""))</f>
        <v>Проверить</v>
      </c>
    </row>
    <row r="38" customFormat="false" ht="15" hidden="false" customHeight="false" outlineLevel="0" collapsed="false">
      <c r="A38" s="17" t="n">
        <v>34</v>
      </c>
      <c r="B38" s="17" t="str">
        <f aca="false">'Исходные данные'!B38</f>
        <v>Старый список (Excel)</v>
      </c>
      <c r="C38" s="29" t="str">
        <f aca="false">'Исходные данные'!C38</f>
        <v>Katrin Raud</v>
      </c>
      <c r="D38" s="17" t="str">
        <f aca="false">PROPER(TRIM(C38))</f>
        <v>Katrin Raud</v>
      </c>
      <c r="E38" s="29" t="str">
        <f aca="false">'Исходные данные'!D38&amp;""</f>
        <v>5335 4635</v>
      </c>
      <c r="F38" s="30" t="str">
        <f aca="false">SUBSTITUTE(SUBSTITUTE(SUBSTITUTE(SUBSTITUTE(SUBSTITUTE(E38," ",""),"-",""),"+",""),"(",""),")","")</f>
        <v>53354635</v>
      </c>
      <c r="G38" s="17" t="str">
        <f aca="false">IF(F38="","",IF(LEFT(F38,3)="372","+372 "&amp;MID(F38,4,4)&amp;" "&amp;MID(F38,8,4),"+372 "&amp;LEFT(F38,4)&amp;" "&amp;MID(F38,5,4)))</f>
        <v>+372 5335 4635</v>
      </c>
      <c r="H38" s="29" t="str">
        <f aca="false">'Исходные данные'!E38</f>
        <v>katrin.raud@example.net</v>
      </c>
      <c r="I38" s="17" t="str">
        <f aca="false">LOWER(TRIM(H38))</f>
        <v>katrin.raud@example.net</v>
      </c>
      <c r="J38" s="29" t="str">
        <f aca="false">'Исходные данные'!F38</f>
        <v>16.01.2023</v>
      </c>
      <c r="K38" s="31" t="n">
        <f aca="false">IF(MID(J38,5,1)="-",DATE(VALUE(LEFT(J38,4)),VALUE(MID(J38,6,2)),VALUE(RIGHT(J38,2))),IF(LEN(J38)=10,DATE(VALUE(RIGHT(J38,4)),VALUE(MID(J38,4,2)),VALUE(LEFT(J38,2))),DATE(2000+VALUE(RIGHT(J38,2)),VALUE(MID(J38,4,2)),VALUE(LEFT(J38,2)))))</f>
        <v>44942</v>
      </c>
      <c r="L38" s="17" t="str">
        <f aca="false">TRIM(IF(EXACT(C38,D38),"","имя ")&amp;IF(EXACT(E38,G38),"","телефон ")&amp;IF(EXACT(H38,I38),"","email ")&amp;IF(AND(LEN(J38)=10,MID(J38,3,1)="."),"","дата"))</f>
        <v>телефон</v>
      </c>
      <c r="M38" s="32" t="str">
        <f aca="false">IF(AND(G38&lt;&gt;"",COUNTIF(G$4:G37,G38)&gt;0),"Дубль",IF(AND(I38&lt;&gt;"",COUNTIF(I$4:I37,I38)&gt;0),"Дубль","Оставить"))</f>
        <v>Оставить</v>
      </c>
      <c r="N38" s="17" t="str">
        <f aca="false">IF(M38="Дубль","",IF(COUNTIFS(D$5:D$81,D38,M$5:M$81,"Оставить")&gt;1,"Проверить",""))</f>
        <v/>
      </c>
    </row>
    <row r="39" customFormat="false" ht="15" hidden="false" customHeight="false" outlineLevel="0" collapsed="false">
      <c r="A39" s="17" t="n">
        <v>35</v>
      </c>
      <c r="B39" s="17" t="str">
        <f aca="false">'Исходные данные'!B39</f>
        <v>Записи менеджера</v>
      </c>
      <c r="C39" s="29" t="str">
        <f aca="false">'Исходные данные'!C39</f>
        <v>Sergei  Tamm</v>
      </c>
      <c r="D39" s="17" t="str">
        <f aca="false">PROPER(TRIM(C39))</f>
        <v>Sergei Tamm</v>
      </c>
      <c r="E39" s="29" t="str">
        <f aca="false">'Исходные данные'!D39&amp;""</f>
        <v/>
      </c>
      <c r="F39" s="30" t="str">
        <f aca="false">SUBSTITUTE(SUBSTITUTE(SUBSTITUTE(SUBSTITUTE(SUBSTITUTE(E39," ",""),"-",""),"+",""),"(",""),")","")</f>
        <v/>
      </c>
      <c r="G39" s="17" t="str">
        <f aca="false">IF(F39="","",IF(LEFT(F39,3)="372","+372 "&amp;MID(F39,4,4)&amp;" "&amp;MID(F39,8,4),"+372 "&amp;LEFT(F39,4)&amp;" "&amp;MID(F39,5,4)))</f>
        <v/>
      </c>
      <c r="H39" s="29" t="str">
        <f aca="false">'Исходные данные'!E39</f>
        <v> sergei.tamm@example.net </v>
      </c>
      <c r="I39" s="17" t="str">
        <f aca="false">LOWER(TRIM(H39))</f>
        <v>sergei.tamm@example.net</v>
      </c>
      <c r="J39" s="29" t="str">
        <f aca="false">'Исходные данные'!F39</f>
        <v>25.08.23</v>
      </c>
      <c r="K39" s="31" t="n">
        <f aca="false">IF(MID(J39,5,1)="-",DATE(VALUE(LEFT(J39,4)),VALUE(MID(J39,6,2)),VALUE(RIGHT(J39,2))),IF(LEN(J39)=10,DATE(VALUE(RIGHT(J39,4)),VALUE(MID(J39,4,2)),VALUE(LEFT(J39,2))),DATE(2000+VALUE(RIGHT(J39,2)),VALUE(MID(J39,4,2)),VALUE(LEFT(J39,2)))))</f>
        <v>45163</v>
      </c>
      <c r="L39" s="17" t="str">
        <f aca="false">TRIM(IF(EXACT(C39,D39),"","имя ")&amp;IF(EXACT(E39,G39),"","телефон ")&amp;IF(EXACT(H39,I39),"","email ")&amp;IF(AND(LEN(J39)=10,MID(J39,3,1)="."),"","дата"))</f>
        <v>имя email дата</v>
      </c>
      <c r="M39" s="32" t="str">
        <f aca="false">IF(AND(G39&lt;&gt;"",COUNTIF(G$4:G38,G39)&gt;0),"Дубль",IF(AND(I39&lt;&gt;"",COUNTIF(I$4:I38,I39)&gt;0),"Дубль","Оставить"))</f>
        <v>Дубль</v>
      </c>
      <c r="N39" s="17" t="str">
        <f aca="false">IF(M39="Дубль","",IF(COUNTIFS(D$5:D$81,D39,M$5:M$81,"Оставить")&gt;1,"Проверить",""))</f>
        <v/>
      </c>
    </row>
    <row r="40" customFormat="false" ht="15" hidden="false" customHeight="false" outlineLevel="0" collapsed="false">
      <c r="A40" s="17" t="n">
        <v>36</v>
      </c>
      <c r="B40" s="17" t="str">
        <f aca="false">'Исходные данные'!B40</f>
        <v>Записи менеджера</v>
      </c>
      <c r="C40" s="29" t="str">
        <f aca="false">'Исходные данные'!C40</f>
        <v>Kadri  Kozlov </v>
      </c>
      <c r="D40" s="17" t="str">
        <f aca="false">PROPER(TRIM(C40))</f>
        <v>Kadri Kozlov</v>
      </c>
      <c r="E40" s="29" t="str">
        <f aca="false">'Исходные данные'!D40&amp;""</f>
        <v/>
      </c>
      <c r="F40" s="30" t="str">
        <f aca="false">SUBSTITUTE(SUBSTITUTE(SUBSTITUTE(SUBSTITUTE(SUBSTITUTE(E40," ",""),"-",""),"+",""),"(",""),")","")</f>
        <v/>
      </c>
      <c r="G40" s="17" t="str">
        <f aca="false">IF(F40="","",IF(LEFT(F40,3)="372","+372 "&amp;MID(F40,4,4)&amp;" "&amp;MID(F40,8,4),"+372 "&amp;LEFT(F40,4)&amp;" "&amp;MID(F40,5,4)))</f>
        <v/>
      </c>
      <c r="H40" s="29" t="str">
        <f aca="false">'Исходные данные'!E40</f>
        <v>kadri.kozlov@example.net</v>
      </c>
      <c r="I40" s="17" t="str">
        <f aca="false">LOWER(TRIM(H40))</f>
        <v>kadri.kozlov@example.net</v>
      </c>
      <c r="J40" s="29" t="str">
        <f aca="false">'Исходные данные'!F40</f>
        <v>05.06.24</v>
      </c>
      <c r="K40" s="31" t="n">
        <f aca="false">IF(MID(J40,5,1)="-",DATE(VALUE(LEFT(J40,4)),VALUE(MID(J40,6,2)),VALUE(RIGHT(J40,2))),IF(LEN(J40)=10,DATE(VALUE(RIGHT(J40,4)),VALUE(MID(J40,4,2)),VALUE(LEFT(J40,2))),DATE(2000+VALUE(RIGHT(J40,2)),VALUE(MID(J40,4,2)),VALUE(LEFT(J40,2)))))</f>
        <v>45448</v>
      </c>
      <c r="L40" s="17" t="str">
        <f aca="false">TRIM(IF(EXACT(C40,D40),"","имя ")&amp;IF(EXACT(E40,G40),"","телефон ")&amp;IF(EXACT(H40,I40),"","email ")&amp;IF(AND(LEN(J40)=10,MID(J40,3,1)="."),"","дата"))</f>
        <v>имя дата</v>
      </c>
      <c r="M40" s="32" t="str">
        <f aca="false">IF(AND(G40&lt;&gt;"",COUNTIF(G$4:G39,G40)&gt;0),"Дубль",IF(AND(I40&lt;&gt;"",COUNTIF(I$4:I39,I40)&gt;0),"Дубль","Оставить"))</f>
        <v>Оставить</v>
      </c>
      <c r="N40" s="17" t="str">
        <f aca="false">IF(M40="Дубль","",IF(COUNTIFS(D$5:D$81,D40,M$5:M$81,"Оставить")&gt;1,"Проверить",""))</f>
        <v/>
      </c>
    </row>
    <row r="41" customFormat="false" ht="15" hidden="false" customHeight="false" outlineLevel="0" collapsed="false">
      <c r="A41" s="17" t="n">
        <v>37</v>
      </c>
      <c r="B41" s="17" t="str">
        <f aca="false">'Исходные данные'!B41</f>
        <v>Выгрузка магазина</v>
      </c>
      <c r="C41" s="29" t="str">
        <f aca="false">'Исходные данные'!C41</f>
        <v>aleksei kuusk</v>
      </c>
      <c r="D41" s="17" t="str">
        <f aca="false">PROPER(TRIM(C41))</f>
        <v>Aleksei Kuusk</v>
      </c>
      <c r="E41" s="29" t="str">
        <f aca="false">'Исходные данные'!D41&amp;""</f>
        <v>+37256231214</v>
      </c>
      <c r="F41" s="30" t="str">
        <f aca="false">SUBSTITUTE(SUBSTITUTE(SUBSTITUTE(SUBSTITUTE(SUBSTITUTE(E41," ",""),"-",""),"+",""),"(",""),")","")</f>
        <v>37256231214</v>
      </c>
      <c r="G41" s="17" t="str">
        <f aca="false">IF(F41="","",IF(LEFT(F41,3)="372","+372 "&amp;MID(F41,4,4)&amp;" "&amp;MID(F41,8,4),"+372 "&amp;LEFT(F41,4)&amp;" "&amp;MID(F41,5,4)))</f>
        <v>+372 5623 1214</v>
      </c>
      <c r="H41" s="29" t="str">
        <f aca="false">'Исходные данные'!E41</f>
        <v>Aleksei.kuusk@example.com</v>
      </c>
      <c r="I41" s="17" t="str">
        <f aca="false">LOWER(TRIM(H41))</f>
        <v>aleksei.kuusk@example.com</v>
      </c>
      <c r="J41" s="29" t="str">
        <f aca="false">'Исходные данные'!F41</f>
        <v>2023-10-21</v>
      </c>
      <c r="K41" s="31" t="n">
        <f aca="false">IF(MID(J41,5,1)="-",DATE(VALUE(LEFT(J41,4)),VALUE(MID(J41,6,2)),VALUE(RIGHT(J41,2))),IF(LEN(J41)=10,DATE(VALUE(RIGHT(J41,4)),VALUE(MID(J41,4,2)),VALUE(LEFT(J41,2))),DATE(2000+VALUE(RIGHT(J41,2)),VALUE(MID(J41,4,2)),VALUE(LEFT(J41,2)))))</f>
        <v>45220</v>
      </c>
      <c r="L41" s="17" t="str">
        <f aca="false">TRIM(IF(EXACT(C41,D41),"","имя ")&amp;IF(EXACT(E41,G41),"","телефон ")&amp;IF(EXACT(H41,I41),"","email ")&amp;IF(AND(LEN(J41)=10,MID(J41,3,1)="."),"","дата"))</f>
        <v>имя телефон email дата</v>
      </c>
      <c r="M41" s="32" t="str">
        <f aca="false">IF(AND(G41&lt;&gt;"",COUNTIF(G$4:G40,G41)&gt;0),"Дубль",IF(AND(I41&lt;&gt;"",COUNTIF(I$4:I40,I41)&gt;0),"Дубль","Оставить"))</f>
        <v>Дубль</v>
      </c>
      <c r="N41" s="17" t="str">
        <f aca="false">IF(M41="Дубль","",IF(COUNTIFS(D$5:D$81,D41,M$5:M$81,"Оставить")&gt;1,"Проверить",""))</f>
        <v/>
      </c>
    </row>
    <row r="42" customFormat="false" ht="15" hidden="false" customHeight="false" outlineLevel="0" collapsed="false">
      <c r="A42" s="17" t="n">
        <v>38</v>
      </c>
      <c r="B42" s="17" t="str">
        <f aca="false">'Исходные данные'!B42</f>
        <v>Старый список (Excel)</v>
      </c>
      <c r="C42" s="29" t="str">
        <f aca="false">'Исходные данные'!C42</f>
        <v>Sergei Kallas</v>
      </c>
      <c r="D42" s="17" t="str">
        <f aca="false">PROPER(TRIM(C42))</f>
        <v>Sergei Kallas</v>
      </c>
      <c r="E42" s="29" t="str">
        <f aca="false">'Исходные данные'!D42&amp;""</f>
        <v>5230 3074</v>
      </c>
      <c r="F42" s="30" t="str">
        <f aca="false">SUBSTITUTE(SUBSTITUTE(SUBSTITUTE(SUBSTITUTE(SUBSTITUTE(E42," ",""),"-",""),"+",""),"(",""),")","")</f>
        <v>52303074</v>
      </c>
      <c r="G42" s="17" t="str">
        <f aca="false">IF(F42="","",IF(LEFT(F42,3)="372","+372 "&amp;MID(F42,4,4)&amp;" "&amp;MID(F42,8,4),"+372 "&amp;LEFT(F42,4)&amp;" "&amp;MID(F42,5,4)))</f>
        <v>+372 5230 3074</v>
      </c>
      <c r="H42" s="29" t="str">
        <f aca="false">'Исходные данные'!E42</f>
        <v>sergei.kallas@example.org</v>
      </c>
      <c r="I42" s="17" t="str">
        <f aca="false">LOWER(TRIM(H42))</f>
        <v>sergei.kallas@example.org</v>
      </c>
      <c r="J42" s="29" t="str">
        <f aca="false">'Исходные данные'!F42</f>
        <v>19.08.2023</v>
      </c>
      <c r="K42" s="31" t="n">
        <f aca="false">IF(MID(J42,5,1)="-",DATE(VALUE(LEFT(J42,4)),VALUE(MID(J42,6,2)),VALUE(RIGHT(J42,2))),IF(LEN(J42)=10,DATE(VALUE(RIGHT(J42,4)),VALUE(MID(J42,4,2)),VALUE(LEFT(J42,2))),DATE(2000+VALUE(RIGHT(J42,2)),VALUE(MID(J42,4,2)),VALUE(LEFT(J42,2)))))</f>
        <v>45157</v>
      </c>
      <c r="L42" s="17" t="str">
        <f aca="false">TRIM(IF(EXACT(C42,D42),"","имя ")&amp;IF(EXACT(E42,G42),"","телефон ")&amp;IF(EXACT(H42,I42),"","email ")&amp;IF(AND(LEN(J42)=10,MID(J42,3,1)="."),"","дата"))</f>
        <v>телефон</v>
      </c>
      <c r="M42" s="32" t="str">
        <f aca="false">IF(AND(G42&lt;&gt;"",COUNTIF(G$4:G41,G42)&gt;0),"Дубль",IF(AND(I42&lt;&gt;"",COUNTIF(I$4:I41,I42)&gt;0),"Дубль","Оставить"))</f>
        <v>Оставить</v>
      </c>
      <c r="N42" s="17" t="str">
        <f aca="false">IF(M42="Дубль","",IF(COUNTIFS(D$5:D$81,D42,M$5:M$81,"Оставить")&gt;1,"Проверить",""))</f>
        <v/>
      </c>
    </row>
    <row r="43" customFormat="false" ht="15" hidden="false" customHeight="false" outlineLevel="0" collapsed="false">
      <c r="A43" s="17" t="n">
        <v>39</v>
      </c>
      <c r="B43" s="17" t="str">
        <f aca="false">'Исходные данные'!B43</f>
        <v>Старый список (Excel)</v>
      </c>
      <c r="C43" s="29" t="str">
        <f aca="false">'Исходные данные'!C43</f>
        <v>Kristiina Zahharov</v>
      </c>
      <c r="D43" s="17" t="str">
        <f aca="false">PROPER(TRIM(C43))</f>
        <v>Kristiina Zahharov</v>
      </c>
      <c r="E43" s="29" t="str">
        <f aca="false">'Исходные данные'!D43&amp;""</f>
        <v>5867 9867</v>
      </c>
      <c r="F43" s="30" t="str">
        <f aca="false">SUBSTITUTE(SUBSTITUTE(SUBSTITUTE(SUBSTITUTE(SUBSTITUTE(E43," ",""),"-",""),"+",""),"(",""),")","")</f>
        <v>58679867</v>
      </c>
      <c r="G43" s="17" t="str">
        <f aca="false">IF(F43="","",IF(LEFT(F43,3)="372","+372 "&amp;MID(F43,4,4)&amp;" "&amp;MID(F43,8,4),"+372 "&amp;LEFT(F43,4)&amp;" "&amp;MID(F43,5,4)))</f>
        <v>+372 5867 9867</v>
      </c>
      <c r="H43" s="29" t="str">
        <f aca="false">'Исходные данные'!E43</f>
        <v>kristiina.zahharov@example.org</v>
      </c>
      <c r="I43" s="17" t="str">
        <f aca="false">LOWER(TRIM(H43))</f>
        <v>kristiina.zahharov@example.org</v>
      </c>
      <c r="J43" s="29" t="str">
        <f aca="false">'Исходные данные'!F43</f>
        <v>03.09.2024</v>
      </c>
      <c r="K43" s="31" t="n">
        <f aca="false">IF(MID(J43,5,1)="-",DATE(VALUE(LEFT(J43,4)),VALUE(MID(J43,6,2)),VALUE(RIGHT(J43,2))),IF(LEN(J43)=10,DATE(VALUE(RIGHT(J43,4)),VALUE(MID(J43,4,2)),VALUE(LEFT(J43,2))),DATE(2000+VALUE(RIGHT(J43,2)),VALUE(MID(J43,4,2)),VALUE(LEFT(J43,2)))))</f>
        <v>45538</v>
      </c>
      <c r="L43" s="17" t="str">
        <f aca="false">TRIM(IF(EXACT(C43,D43),"","имя ")&amp;IF(EXACT(E43,G43),"","телефон ")&amp;IF(EXACT(H43,I43),"","email ")&amp;IF(AND(LEN(J43)=10,MID(J43,3,1)="."),"","дата"))</f>
        <v>телефон</v>
      </c>
      <c r="M43" s="32" t="str">
        <f aca="false">IF(AND(G43&lt;&gt;"",COUNTIF(G$4:G42,G43)&gt;0),"Дубль",IF(AND(I43&lt;&gt;"",COUNTIF(I$4:I42,I43)&gt;0),"Дубль","Оставить"))</f>
        <v>Дубль</v>
      </c>
      <c r="N43" s="17" t="str">
        <f aca="false">IF(M43="Дубль","",IF(COUNTIFS(D$5:D$81,D43,M$5:M$81,"Оставить")&gt;1,"Проверить",""))</f>
        <v/>
      </c>
    </row>
    <row r="44" customFormat="false" ht="15" hidden="false" customHeight="false" outlineLevel="0" collapsed="false">
      <c r="A44" s="17" t="n">
        <v>40</v>
      </c>
      <c r="B44" s="17" t="str">
        <f aca="false">'Исходные данные'!B44</f>
        <v>Записи менеджера</v>
      </c>
      <c r="C44" s="29" t="str">
        <f aca="false">'Исходные данные'!C44</f>
        <v>Aleksei  Orlova </v>
      </c>
      <c r="D44" s="17" t="str">
        <f aca="false">PROPER(TRIM(C44))</f>
        <v>Aleksei Orlova</v>
      </c>
      <c r="E44" s="29" t="str">
        <f aca="false">'Исходные данные'!D44&amp;""</f>
        <v/>
      </c>
      <c r="F44" s="30" t="str">
        <f aca="false">SUBSTITUTE(SUBSTITUTE(SUBSTITUTE(SUBSTITUTE(SUBSTITUTE(E44," ",""),"-",""),"+",""),"(",""),")","")</f>
        <v/>
      </c>
      <c r="G44" s="17" t="str">
        <f aca="false">IF(F44="","",IF(LEFT(F44,3)="372","+372 "&amp;MID(F44,4,4)&amp;" "&amp;MID(F44,8,4),"+372 "&amp;LEFT(F44,4)&amp;" "&amp;MID(F44,5,4)))</f>
        <v/>
      </c>
      <c r="H44" s="29" t="str">
        <f aca="false">'Исходные данные'!E44</f>
        <v> aleksei.orlova@example.com </v>
      </c>
      <c r="I44" s="17" t="str">
        <f aca="false">LOWER(TRIM(H44))</f>
        <v>aleksei.orlova@example.com</v>
      </c>
      <c r="J44" s="29" t="str">
        <f aca="false">'Исходные данные'!F44</f>
        <v>22.07.24</v>
      </c>
      <c r="K44" s="31" t="n">
        <f aca="false">IF(MID(J44,5,1)="-",DATE(VALUE(LEFT(J44,4)),VALUE(MID(J44,6,2)),VALUE(RIGHT(J44,2))),IF(LEN(J44)=10,DATE(VALUE(RIGHT(J44,4)),VALUE(MID(J44,4,2)),VALUE(LEFT(J44,2))),DATE(2000+VALUE(RIGHT(J44,2)),VALUE(MID(J44,4,2)),VALUE(LEFT(J44,2)))))</f>
        <v>45495</v>
      </c>
      <c r="L44" s="17" t="str">
        <f aca="false">TRIM(IF(EXACT(C44,D44),"","имя ")&amp;IF(EXACT(E44,G44),"","телефон ")&amp;IF(EXACT(H44,I44),"","email ")&amp;IF(AND(LEN(J44)=10,MID(J44,3,1)="."),"","дата"))</f>
        <v>имя email дата</v>
      </c>
      <c r="M44" s="32" t="str">
        <f aca="false">IF(AND(G44&lt;&gt;"",COUNTIF(G$4:G43,G44)&gt;0),"Дубль",IF(AND(I44&lt;&gt;"",COUNTIF(I$4:I43,I44)&gt;0),"Дубль","Оставить"))</f>
        <v>Дубль</v>
      </c>
      <c r="N44" s="17" t="str">
        <f aca="false">IF(M44="Дубль","",IF(COUNTIFS(D$5:D$81,D44,M$5:M$81,"Оставить")&gt;1,"Проверить",""))</f>
        <v/>
      </c>
    </row>
    <row r="45" customFormat="false" ht="15" hidden="false" customHeight="false" outlineLevel="0" collapsed="false">
      <c r="A45" s="17" t="n">
        <v>41</v>
      </c>
      <c r="B45" s="17" t="str">
        <f aca="false">'Исходные данные'!B45</f>
        <v>Записи менеджера</v>
      </c>
      <c r="C45" s="29" t="str">
        <f aca="false">'Исходные данные'!C45</f>
        <v>Mihhail  Oja </v>
      </c>
      <c r="D45" s="17" t="str">
        <f aca="false">PROPER(TRIM(C45))</f>
        <v>Mihhail Oja</v>
      </c>
      <c r="E45" s="29" t="str">
        <f aca="false">'Исходные данные'!D45&amp;""</f>
        <v/>
      </c>
      <c r="F45" s="30" t="str">
        <f aca="false">SUBSTITUTE(SUBSTITUTE(SUBSTITUTE(SUBSTITUTE(SUBSTITUTE(E45," ",""),"-",""),"+",""),"(",""),")","")</f>
        <v/>
      </c>
      <c r="G45" s="17" t="str">
        <f aca="false">IF(F45="","",IF(LEFT(F45,3)="372","+372 "&amp;MID(F45,4,4)&amp;" "&amp;MID(F45,8,4),"+372 "&amp;LEFT(F45,4)&amp;" "&amp;MID(F45,5,4)))</f>
        <v/>
      </c>
      <c r="H45" s="29" t="str">
        <f aca="false">'Исходные данные'!E45</f>
        <v> mihhail.oja@example.org </v>
      </c>
      <c r="I45" s="17" t="str">
        <f aca="false">LOWER(TRIM(H45))</f>
        <v>mihhail.oja@example.org</v>
      </c>
      <c r="J45" s="29" t="str">
        <f aca="false">'Исходные данные'!F45</f>
        <v>10.06.23</v>
      </c>
      <c r="K45" s="31" t="n">
        <f aca="false">IF(MID(J45,5,1)="-",DATE(VALUE(LEFT(J45,4)),VALUE(MID(J45,6,2)),VALUE(RIGHT(J45,2))),IF(LEN(J45)=10,DATE(VALUE(RIGHT(J45,4)),VALUE(MID(J45,4,2)),VALUE(LEFT(J45,2))),DATE(2000+VALUE(RIGHT(J45,2)),VALUE(MID(J45,4,2)),VALUE(LEFT(J45,2)))))</f>
        <v>45087</v>
      </c>
      <c r="L45" s="17" t="str">
        <f aca="false">TRIM(IF(EXACT(C45,D45),"","имя ")&amp;IF(EXACT(E45,G45),"","телефон ")&amp;IF(EXACT(H45,I45),"","email ")&amp;IF(AND(LEN(J45)=10,MID(J45,3,1)="."),"","дата"))</f>
        <v>имя email дата</v>
      </c>
      <c r="M45" s="32" t="str">
        <f aca="false">IF(AND(G45&lt;&gt;"",COUNTIF(G$4:G44,G45)&gt;0),"Дубль",IF(AND(I45&lt;&gt;"",COUNTIF(I$4:I44,I45)&gt;0),"Дубль","Оставить"))</f>
        <v>Оставить</v>
      </c>
      <c r="N45" s="17" t="str">
        <f aca="false">IF(M45="Дубль","",IF(COUNTIFS(D$5:D$81,D45,M$5:M$81,"Оставить")&gt;1,"Проверить",""))</f>
        <v/>
      </c>
    </row>
    <row r="46" customFormat="false" ht="15" hidden="false" customHeight="false" outlineLevel="0" collapsed="false">
      <c r="A46" s="17" t="n">
        <v>42</v>
      </c>
      <c r="B46" s="17" t="str">
        <f aca="false">'Исходные данные'!B46</f>
        <v>Выгрузка магазина</v>
      </c>
      <c r="C46" s="29" t="str">
        <f aca="false">'Исходные данные'!C46</f>
        <v>peeter mägi</v>
      </c>
      <c r="D46" s="17" t="str">
        <f aca="false">PROPER(TRIM(C46))</f>
        <v>Peeter Mägi</v>
      </c>
      <c r="E46" s="29" t="str">
        <f aca="false">'Исходные данные'!D46&amp;""</f>
        <v>+37258492589</v>
      </c>
      <c r="F46" s="30" t="str">
        <f aca="false">SUBSTITUTE(SUBSTITUTE(SUBSTITUTE(SUBSTITUTE(SUBSTITUTE(E46," ",""),"-",""),"+",""),"(",""),")","")</f>
        <v>37258492589</v>
      </c>
      <c r="G46" s="17" t="str">
        <f aca="false">IF(F46="","",IF(LEFT(F46,3)="372","+372 "&amp;MID(F46,4,4)&amp;" "&amp;MID(F46,8,4),"+372 "&amp;LEFT(F46,4)&amp;" "&amp;MID(F46,5,4)))</f>
        <v>+372 5849 2589</v>
      </c>
      <c r="H46" s="29" t="str">
        <f aca="false">'Исходные данные'!E46</f>
        <v>Peeter.magi@example.org</v>
      </c>
      <c r="I46" s="17" t="str">
        <f aca="false">LOWER(TRIM(H46))</f>
        <v>peeter.magi@example.org</v>
      </c>
      <c r="J46" s="29" t="str">
        <f aca="false">'Исходные данные'!F46</f>
        <v>2023-02-18</v>
      </c>
      <c r="K46" s="31" t="n">
        <f aca="false">IF(MID(J46,5,1)="-",DATE(VALUE(LEFT(J46,4)),VALUE(MID(J46,6,2)),VALUE(RIGHT(J46,2))),IF(LEN(J46)=10,DATE(VALUE(RIGHT(J46,4)),VALUE(MID(J46,4,2)),VALUE(LEFT(J46,2))),DATE(2000+VALUE(RIGHT(J46,2)),VALUE(MID(J46,4,2)),VALUE(LEFT(J46,2)))))</f>
        <v>44975</v>
      </c>
      <c r="L46" s="17" t="str">
        <f aca="false">TRIM(IF(EXACT(C46,D46),"","имя ")&amp;IF(EXACT(E46,G46),"","телефон ")&amp;IF(EXACT(H46,I46),"","email ")&amp;IF(AND(LEN(J46)=10,MID(J46,3,1)="."),"","дата"))</f>
        <v>имя телефон email дата</v>
      </c>
      <c r="M46" s="32" t="str">
        <f aca="false">IF(AND(G46&lt;&gt;"",COUNTIF(G$4:G45,G46)&gt;0),"Дубль",IF(AND(I46&lt;&gt;"",COUNTIF(I$4:I45,I46)&gt;0),"Дубль","Оставить"))</f>
        <v>Оставить</v>
      </c>
      <c r="N46" s="17" t="str">
        <f aca="false">IF(M46="Дубль","",IF(COUNTIFS(D$5:D$81,D46,M$5:M$81,"Оставить")&gt;1,"Проверить",""))</f>
        <v/>
      </c>
    </row>
    <row r="47" customFormat="false" ht="15" hidden="false" customHeight="false" outlineLevel="0" collapsed="false">
      <c r="A47" s="17" t="n">
        <v>43</v>
      </c>
      <c r="B47" s="17" t="str">
        <f aca="false">'Исходные данные'!B47</f>
        <v>Выгрузка магазина</v>
      </c>
      <c r="C47" s="29" t="str">
        <f aca="false">'Исходные данные'!C47</f>
        <v>svetlana smirnov</v>
      </c>
      <c r="D47" s="17" t="str">
        <f aca="false">PROPER(TRIM(C47))</f>
        <v>Svetlana Smirnov</v>
      </c>
      <c r="E47" s="29" t="str">
        <f aca="false">'Исходные данные'!D47&amp;""</f>
        <v>+37257570141</v>
      </c>
      <c r="F47" s="30" t="str">
        <f aca="false">SUBSTITUTE(SUBSTITUTE(SUBSTITUTE(SUBSTITUTE(SUBSTITUTE(E47," ",""),"-",""),"+",""),"(",""),")","")</f>
        <v>37257570141</v>
      </c>
      <c r="G47" s="17" t="str">
        <f aca="false">IF(F47="","",IF(LEFT(F47,3)="372","+372 "&amp;MID(F47,4,4)&amp;" "&amp;MID(F47,8,4),"+372 "&amp;LEFT(F47,4)&amp;" "&amp;MID(F47,5,4)))</f>
        <v>+372 5757 0141</v>
      </c>
      <c r="H47" s="29" t="str">
        <f aca="false">'Исходные данные'!E47</f>
        <v>Svetlana.smirnov@example.org</v>
      </c>
      <c r="I47" s="17" t="str">
        <f aca="false">LOWER(TRIM(H47))</f>
        <v>svetlana.smirnov@example.org</v>
      </c>
      <c r="J47" s="29" t="str">
        <f aca="false">'Исходные данные'!F47</f>
        <v>2024-10-16</v>
      </c>
      <c r="K47" s="31" t="n">
        <f aca="false">IF(MID(J47,5,1)="-",DATE(VALUE(LEFT(J47,4)),VALUE(MID(J47,6,2)),VALUE(RIGHT(J47,2))),IF(LEN(J47)=10,DATE(VALUE(RIGHT(J47,4)),VALUE(MID(J47,4,2)),VALUE(LEFT(J47,2))),DATE(2000+VALUE(RIGHT(J47,2)),VALUE(MID(J47,4,2)),VALUE(LEFT(J47,2)))))</f>
        <v>45581</v>
      </c>
      <c r="L47" s="17" t="str">
        <f aca="false">TRIM(IF(EXACT(C47,D47),"","имя ")&amp;IF(EXACT(E47,G47),"","телефон ")&amp;IF(EXACT(H47,I47),"","email ")&amp;IF(AND(LEN(J47)=10,MID(J47,3,1)="."),"","дата"))</f>
        <v>имя телефон email дата</v>
      </c>
      <c r="M47" s="32" t="str">
        <f aca="false">IF(AND(G47&lt;&gt;"",COUNTIF(G$4:G46,G47)&gt;0),"Дубль",IF(AND(I47&lt;&gt;"",COUNTIF(I$4:I46,I47)&gt;0),"Дубль","Оставить"))</f>
        <v>Оставить</v>
      </c>
      <c r="N47" s="17" t="str">
        <f aca="false">IF(M47="Дубль","",IF(COUNTIFS(D$5:D$81,D47,M$5:M$81,"Оставить")&gt;1,"Проверить",""))</f>
        <v/>
      </c>
    </row>
    <row r="48" customFormat="false" ht="15" hidden="false" customHeight="false" outlineLevel="0" collapsed="false">
      <c r="A48" s="17" t="n">
        <v>44</v>
      </c>
      <c r="B48" s="17" t="str">
        <f aca="false">'Исходные данные'!B48</f>
        <v>Старый список (Excel)</v>
      </c>
      <c r="C48" s="29" t="str">
        <f aca="false">'Исходные данные'!C48</f>
        <v>DMITRI RAUD</v>
      </c>
      <c r="D48" s="17" t="str">
        <f aca="false">PROPER(TRIM(C48))</f>
        <v>Dmitri Raud</v>
      </c>
      <c r="E48" s="29" t="str">
        <f aca="false">'Исходные данные'!D48&amp;""</f>
        <v>5394 3283</v>
      </c>
      <c r="F48" s="30" t="str">
        <f aca="false">SUBSTITUTE(SUBSTITUTE(SUBSTITUTE(SUBSTITUTE(SUBSTITUTE(E48," ",""),"-",""),"+",""),"(",""),")","")</f>
        <v>53943283</v>
      </c>
      <c r="G48" s="17" t="str">
        <f aca="false">IF(F48="","",IF(LEFT(F48,3)="372","+372 "&amp;MID(F48,4,4)&amp;" "&amp;MID(F48,8,4),"+372 "&amp;LEFT(F48,4)&amp;" "&amp;MID(F48,5,4)))</f>
        <v>+372 5394 3283</v>
      </c>
      <c r="H48" s="29" t="str">
        <f aca="false">'Исходные данные'!E48</f>
        <v>dmitri.raud@example.net</v>
      </c>
      <c r="I48" s="17" t="str">
        <f aca="false">LOWER(TRIM(H48))</f>
        <v>dmitri.raud@example.net</v>
      </c>
      <c r="J48" s="29" t="str">
        <f aca="false">'Исходные данные'!F48</f>
        <v>08.03.2023</v>
      </c>
      <c r="K48" s="31" t="n">
        <f aca="false">IF(MID(J48,5,1)="-",DATE(VALUE(LEFT(J48,4)),VALUE(MID(J48,6,2)),VALUE(RIGHT(J48,2))),IF(LEN(J48)=10,DATE(VALUE(RIGHT(J48,4)),VALUE(MID(J48,4,2)),VALUE(LEFT(J48,2))),DATE(2000+VALUE(RIGHT(J48,2)),VALUE(MID(J48,4,2)),VALUE(LEFT(J48,2)))))</f>
        <v>44993</v>
      </c>
      <c r="L48" s="17" t="str">
        <f aca="false">TRIM(IF(EXACT(C48,D48),"","имя ")&amp;IF(EXACT(E48,G48),"","телефон ")&amp;IF(EXACT(H48,I48),"","email ")&amp;IF(AND(LEN(J48)=10,MID(J48,3,1)="."),"","дата"))</f>
        <v>имя телефон</v>
      </c>
      <c r="M48" s="32" t="str">
        <f aca="false">IF(AND(G48&lt;&gt;"",COUNTIF(G$4:G47,G48)&gt;0),"Дубль",IF(AND(I48&lt;&gt;"",COUNTIF(I$4:I47,I48)&gt;0),"Дубль","Оставить"))</f>
        <v>Оставить</v>
      </c>
      <c r="N48" s="17" t="str">
        <f aca="false">IF(M48="Дубль","",IF(COUNTIFS(D$5:D$81,D48,M$5:M$81,"Оставить")&gt;1,"Проверить",""))</f>
        <v/>
      </c>
    </row>
    <row r="49" customFormat="false" ht="15" hidden="false" customHeight="false" outlineLevel="0" collapsed="false">
      <c r="A49" s="17" t="n">
        <v>45</v>
      </c>
      <c r="B49" s="17" t="str">
        <f aca="false">'Исходные данные'!B49</f>
        <v>Записи менеджера</v>
      </c>
      <c r="C49" s="29" t="str">
        <f aca="false">'Исходные данные'!C49</f>
        <v>Mari  Kivi</v>
      </c>
      <c r="D49" s="17" t="str">
        <f aca="false">PROPER(TRIM(C49))</f>
        <v>Mari Kivi</v>
      </c>
      <c r="E49" s="29" t="str">
        <f aca="false">'Исходные данные'!D49&amp;""</f>
        <v/>
      </c>
      <c r="F49" s="30" t="str">
        <f aca="false">SUBSTITUTE(SUBSTITUTE(SUBSTITUTE(SUBSTITUTE(SUBSTITUTE(E49," ",""),"-",""),"+",""),"(",""),")","")</f>
        <v/>
      </c>
      <c r="G49" s="17" t="str">
        <f aca="false">IF(F49="","",IF(LEFT(F49,3)="372","+372 "&amp;MID(F49,4,4)&amp;" "&amp;MID(F49,8,4),"+372 "&amp;LEFT(F49,4)&amp;" "&amp;MID(F49,5,4)))</f>
        <v/>
      </c>
      <c r="H49" s="29" t="str">
        <f aca="false">'Исходные данные'!E49</f>
        <v>mari.kivi@example.com</v>
      </c>
      <c r="I49" s="17" t="str">
        <f aca="false">LOWER(TRIM(H49))</f>
        <v>mari.kivi@example.com</v>
      </c>
      <c r="J49" s="29" t="str">
        <f aca="false">'Исходные данные'!F49</f>
        <v>04.12.23</v>
      </c>
      <c r="K49" s="31" t="n">
        <f aca="false">IF(MID(J49,5,1)="-",DATE(VALUE(LEFT(J49,4)),VALUE(MID(J49,6,2)),VALUE(RIGHT(J49,2))),IF(LEN(J49)=10,DATE(VALUE(RIGHT(J49,4)),VALUE(MID(J49,4,2)),VALUE(LEFT(J49,2))),DATE(2000+VALUE(RIGHT(J49,2)),VALUE(MID(J49,4,2)),VALUE(LEFT(J49,2)))))</f>
        <v>45264</v>
      </c>
      <c r="L49" s="17" t="str">
        <f aca="false">TRIM(IF(EXACT(C49,D49),"","имя ")&amp;IF(EXACT(E49,G49),"","телефон ")&amp;IF(EXACT(H49,I49),"","email ")&amp;IF(AND(LEN(J49)=10,MID(J49,3,1)="."),"","дата"))</f>
        <v>имя дата</v>
      </c>
      <c r="M49" s="32" t="str">
        <f aca="false">IF(AND(G49&lt;&gt;"",COUNTIF(G$4:G48,G49)&gt;0),"Дубль",IF(AND(I49&lt;&gt;"",COUNTIF(I$4:I48,I49)&gt;0),"Дубль","Оставить"))</f>
        <v>Оставить</v>
      </c>
      <c r="N49" s="17" t="str">
        <f aca="false">IF(M49="Дубль","",IF(COUNTIFS(D$5:D$81,D49,M$5:M$81,"Оставить")&gt;1,"Проверить",""))</f>
        <v/>
      </c>
    </row>
    <row r="50" customFormat="false" ht="15" hidden="false" customHeight="false" outlineLevel="0" collapsed="false">
      <c r="A50" s="17" t="n">
        <v>46</v>
      </c>
      <c r="B50" s="17" t="str">
        <f aca="false">'Исходные данные'!B50</f>
        <v>Выгрузка магазина</v>
      </c>
      <c r="C50" s="29" t="str">
        <f aca="false">'Исходные данные'!C50</f>
        <v>natalja teder</v>
      </c>
      <c r="D50" s="17" t="str">
        <f aca="false">PROPER(TRIM(C50))</f>
        <v>Natalja Teder</v>
      </c>
      <c r="E50" s="29" t="str">
        <f aca="false">'Исходные данные'!D50&amp;""</f>
        <v>+37258812311</v>
      </c>
      <c r="F50" s="30" t="str">
        <f aca="false">SUBSTITUTE(SUBSTITUTE(SUBSTITUTE(SUBSTITUTE(SUBSTITUTE(E50," ",""),"-",""),"+",""),"(",""),")","")</f>
        <v>37258812311</v>
      </c>
      <c r="G50" s="17" t="str">
        <f aca="false">IF(F50="","",IF(LEFT(F50,3)="372","+372 "&amp;MID(F50,4,4)&amp;" "&amp;MID(F50,8,4),"+372 "&amp;LEFT(F50,4)&amp;" "&amp;MID(F50,5,4)))</f>
        <v>+372 5881 2311</v>
      </c>
      <c r="H50" s="29" t="str">
        <f aca="false">'Исходные данные'!E50</f>
        <v>Natalja.teder@example.org</v>
      </c>
      <c r="I50" s="17" t="str">
        <f aca="false">LOWER(TRIM(H50))</f>
        <v>natalja.teder@example.org</v>
      </c>
      <c r="J50" s="29" t="str">
        <f aca="false">'Исходные данные'!F50</f>
        <v>2025-10-07</v>
      </c>
      <c r="K50" s="31" t="n">
        <f aca="false">IF(MID(J50,5,1)="-",DATE(VALUE(LEFT(J50,4)),VALUE(MID(J50,6,2)),VALUE(RIGHT(J50,2))),IF(LEN(J50)=10,DATE(VALUE(RIGHT(J50,4)),VALUE(MID(J50,4,2)),VALUE(LEFT(J50,2))),DATE(2000+VALUE(RIGHT(J50,2)),VALUE(MID(J50,4,2)),VALUE(LEFT(J50,2)))))</f>
        <v>45937</v>
      </c>
      <c r="L50" s="17" t="str">
        <f aca="false">TRIM(IF(EXACT(C50,D50),"","имя ")&amp;IF(EXACT(E50,G50),"","телефон ")&amp;IF(EXACT(H50,I50),"","email ")&amp;IF(AND(LEN(J50)=10,MID(J50,3,1)="."),"","дата"))</f>
        <v>имя телефон email дата</v>
      </c>
      <c r="M50" s="32" t="str">
        <f aca="false">IF(AND(G50&lt;&gt;"",COUNTIF(G$4:G49,G50)&gt;0),"Дубль",IF(AND(I50&lt;&gt;"",COUNTIF(I$4:I49,I50)&gt;0),"Дубль","Оставить"))</f>
        <v>Оставить</v>
      </c>
      <c r="N50" s="17" t="str">
        <f aca="false">IF(M50="Дубль","",IF(COUNTIFS(D$5:D$81,D50,M$5:M$81,"Оставить")&gt;1,"Проверить",""))</f>
        <v/>
      </c>
    </row>
    <row r="51" customFormat="false" ht="15" hidden="false" customHeight="false" outlineLevel="0" collapsed="false">
      <c r="A51" s="17" t="n">
        <v>47</v>
      </c>
      <c r="B51" s="17" t="str">
        <f aca="false">'Исходные данные'!B51</f>
        <v>Записи менеджера</v>
      </c>
      <c r="C51" s="29" t="str">
        <f aca="false">'Исходные данные'!C51</f>
        <v>Igor  Popov </v>
      </c>
      <c r="D51" s="17" t="str">
        <f aca="false">PROPER(TRIM(C51))</f>
        <v>Igor Popov</v>
      </c>
      <c r="E51" s="29" t="str">
        <f aca="false">'Исходные данные'!D51&amp;""</f>
        <v>53642312</v>
      </c>
      <c r="F51" s="30" t="str">
        <f aca="false">SUBSTITUTE(SUBSTITUTE(SUBSTITUTE(SUBSTITUTE(SUBSTITUTE(E51," ",""),"-",""),"+",""),"(",""),")","")</f>
        <v>53642312</v>
      </c>
      <c r="G51" s="17" t="str">
        <f aca="false">IF(F51="","",IF(LEFT(F51,3)="372","+372 "&amp;MID(F51,4,4)&amp;" "&amp;MID(F51,8,4),"+372 "&amp;LEFT(F51,4)&amp;" "&amp;MID(F51,5,4)))</f>
        <v>+372 5364 2312</v>
      </c>
      <c r="H51" s="29" t="str">
        <f aca="false">'Исходные данные'!E51</f>
        <v> igor.popov@example.net </v>
      </c>
      <c r="I51" s="17" t="str">
        <f aca="false">LOWER(TRIM(H51))</f>
        <v>igor.popov@example.net</v>
      </c>
      <c r="J51" s="29" t="str">
        <f aca="false">'Исходные данные'!F51</f>
        <v>03.09.23</v>
      </c>
      <c r="K51" s="31" t="n">
        <f aca="false">IF(MID(J51,5,1)="-",DATE(VALUE(LEFT(J51,4)),VALUE(MID(J51,6,2)),VALUE(RIGHT(J51,2))),IF(LEN(J51)=10,DATE(VALUE(RIGHT(J51,4)),VALUE(MID(J51,4,2)),VALUE(LEFT(J51,2))),DATE(2000+VALUE(RIGHT(J51,2)),VALUE(MID(J51,4,2)),VALUE(LEFT(J51,2)))))</f>
        <v>45172</v>
      </c>
      <c r="L51" s="17" t="str">
        <f aca="false">TRIM(IF(EXACT(C51,D51),"","имя ")&amp;IF(EXACT(E51,G51),"","телефон ")&amp;IF(EXACT(H51,I51),"","email ")&amp;IF(AND(LEN(J51)=10,MID(J51,3,1)="."),"","дата"))</f>
        <v>имя телефон email дата</v>
      </c>
      <c r="M51" s="32" t="str">
        <f aca="false">IF(AND(G51&lt;&gt;"",COUNTIF(G$4:G50,G51)&gt;0),"Дубль",IF(AND(I51&lt;&gt;"",COUNTIF(I$4:I50,I51)&gt;0),"Дубль","Оставить"))</f>
        <v>Оставить</v>
      </c>
      <c r="N51" s="17" t="str">
        <f aca="false">IF(M51="Дубль","",IF(COUNTIFS(D$5:D$81,D51,M$5:M$81,"Оставить")&gt;1,"Проверить",""))</f>
        <v/>
      </c>
    </row>
    <row r="52" customFormat="false" ht="15" hidden="false" customHeight="false" outlineLevel="0" collapsed="false">
      <c r="A52" s="17" t="n">
        <v>48</v>
      </c>
      <c r="B52" s="17" t="str">
        <f aca="false">'Исходные данные'!B52</f>
        <v>Записи менеджера</v>
      </c>
      <c r="C52" s="29" t="str">
        <f aca="false">'Исходные данные'!C52</f>
        <v>Svetlana  Tamm </v>
      </c>
      <c r="D52" s="17" t="str">
        <f aca="false">PROPER(TRIM(C52))</f>
        <v>Svetlana Tamm</v>
      </c>
      <c r="E52" s="29" t="str">
        <f aca="false">'Исходные данные'!D52&amp;""</f>
        <v>372-5651-8956</v>
      </c>
      <c r="F52" s="30" t="str">
        <f aca="false">SUBSTITUTE(SUBSTITUTE(SUBSTITUTE(SUBSTITUTE(SUBSTITUTE(E52," ",""),"-",""),"+",""),"(",""),")","")</f>
        <v>37256518956</v>
      </c>
      <c r="G52" s="17" t="str">
        <f aca="false">IF(F52="","",IF(LEFT(F52,3)="372","+372 "&amp;MID(F52,4,4)&amp;" "&amp;MID(F52,8,4),"+372 "&amp;LEFT(F52,4)&amp;" "&amp;MID(F52,5,4)))</f>
        <v>+372 5651 8956</v>
      </c>
      <c r="H52" s="29" t="str">
        <f aca="false">'Исходные данные'!E52</f>
        <v> svetlana.tamm@example.org </v>
      </c>
      <c r="I52" s="17" t="str">
        <f aca="false">LOWER(TRIM(H52))</f>
        <v>svetlana.tamm@example.org</v>
      </c>
      <c r="J52" s="29" t="str">
        <f aca="false">'Исходные данные'!F52</f>
        <v>03.02.24</v>
      </c>
      <c r="K52" s="31" t="n">
        <f aca="false">IF(MID(J52,5,1)="-",DATE(VALUE(LEFT(J52,4)),VALUE(MID(J52,6,2)),VALUE(RIGHT(J52,2))),IF(LEN(J52)=10,DATE(VALUE(RIGHT(J52,4)),VALUE(MID(J52,4,2)),VALUE(LEFT(J52,2))),DATE(2000+VALUE(RIGHT(J52,2)),VALUE(MID(J52,4,2)),VALUE(LEFT(J52,2)))))</f>
        <v>45325</v>
      </c>
      <c r="L52" s="17" t="str">
        <f aca="false">TRIM(IF(EXACT(C52,D52),"","имя ")&amp;IF(EXACT(E52,G52),"","телефон ")&amp;IF(EXACT(H52,I52),"","email ")&amp;IF(AND(LEN(J52)=10,MID(J52,3,1)="."),"","дата"))</f>
        <v>имя телефон email дата</v>
      </c>
      <c r="M52" s="32" t="str">
        <f aca="false">IF(AND(G52&lt;&gt;"",COUNTIF(G$4:G51,G52)&gt;0),"Дубль",IF(AND(I52&lt;&gt;"",COUNTIF(I$4:I51,I52)&gt;0),"Дубль","Оставить"))</f>
        <v>Оставить</v>
      </c>
      <c r="N52" s="17" t="str">
        <f aca="false">IF(M52="Дубль","",IF(COUNTIFS(D$5:D$81,D52,M$5:M$81,"Оставить")&gt;1,"Проверить",""))</f>
        <v/>
      </c>
    </row>
    <row r="53" customFormat="false" ht="15" hidden="false" customHeight="false" outlineLevel="0" collapsed="false">
      <c r="A53" s="17" t="n">
        <v>49</v>
      </c>
      <c r="B53" s="17" t="str">
        <f aca="false">'Исходные данные'!B53</f>
        <v>Записи менеджера</v>
      </c>
      <c r="C53" s="29" t="str">
        <f aca="false">'Исходные данные'!C53</f>
        <v>Kadri  Tamm</v>
      </c>
      <c r="D53" s="17" t="str">
        <f aca="false">PROPER(TRIM(C53))</f>
        <v>Kadri Tamm</v>
      </c>
      <c r="E53" s="29" t="str">
        <f aca="false">'Исходные данные'!D53&amp;""</f>
        <v>(+372) 5100 9142</v>
      </c>
      <c r="F53" s="30" t="str">
        <f aca="false">SUBSTITUTE(SUBSTITUTE(SUBSTITUTE(SUBSTITUTE(SUBSTITUTE(E53," ",""),"-",""),"+",""),"(",""),")","")</f>
        <v>37251009142</v>
      </c>
      <c r="G53" s="17" t="str">
        <f aca="false">IF(F53="","",IF(LEFT(F53,3)="372","+372 "&amp;MID(F53,4,4)&amp;" "&amp;MID(F53,8,4),"+372 "&amp;LEFT(F53,4)&amp;" "&amp;MID(F53,5,4)))</f>
        <v>+372 5100 9142</v>
      </c>
      <c r="H53" s="29" t="str">
        <f aca="false">'Исходные данные'!E53</f>
        <v> kadri.tamm@example.com </v>
      </c>
      <c r="I53" s="17" t="str">
        <f aca="false">LOWER(TRIM(H53))</f>
        <v>kadri.tamm@example.com</v>
      </c>
      <c r="J53" s="29" t="str">
        <f aca="false">'Исходные данные'!F53</f>
        <v>16.01.23</v>
      </c>
      <c r="K53" s="31" t="n">
        <f aca="false">IF(MID(J53,5,1)="-",DATE(VALUE(LEFT(J53,4)),VALUE(MID(J53,6,2)),VALUE(RIGHT(J53,2))),IF(LEN(J53)=10,DATE(VALUE(RIGHT(J53,4)),VALUE(MID(J53,4,2)),VALUE(LEFT(J53,2))),DATE(2000+VALUE(RIGHT(J53,2)),VALUE(MID(J53,4,2)),VALUE(LEFT(J53,2)))))</f>
        <v>44942</v>
      </c>
      <c r="L53" s="17" t="str">
        <f aca="false">TRIM(IF(EXACT(C53,D53),"","имя ")&amp;IF(EXACT(E53,G53),"","телефон ")&amp;IF(EXACT(H53,I53),"","email ")&amp;IF(AND(LEN(J53)=10,MID(J53,3,1)="."),"","дата"))</f>
        <v>имя телефон email дата</v>
      </c>
      <c r="M53" s="32" t="str">
        <f aca="false">IF(AND(G53&lt;&gt;"",COUNTIF(G$4:G52,G53)&gt;0),"Дубль",IF(AND(I53&lt;&gt;"",COUNTIF(I$4:I52,I53)&gt;0),"Дубль","Оставить"))</f>
        <v>Дубль</v>
      </c>
      <c r="N53" s="17" t="str">
        <f aca="false">IF(M53="Дубль","",IF(COUNTIFS(D$5:D$81,D53,M$5:M$81,"Оставить")&gt;1,"Проверить",""))</f>
        <v/>
      </c>
    </row>
    <row r="54" customFormat="false" ht="15" hidden="false" customHeight="false" outlineLevel="0" collapsed="false">
      <c r="A54" s="17" t="n">
        <v>50</v>
      </c>
      <c r="B54" s="17" t="str">
        <f aca="false">'Исходные данные'!B54</f>
        <v>Записи менеджера</v>
      </c>
      <c r="C54" s="29" t="str">
        <f aca="false">'Исходные данные'!C54</f>
        <v>Olga  Koppel</v>
      </c>
      <c r="D54" s="17" t="str">
        <f aca="false">PROPER(TRIM(C54))</f>
        <v>Olga Koppel</v>
      </c>
      <c r="E54" s="29" t="str">
        <f aca="false">'Исходные данные'!D54&amp;""</f>
        <v>(+372) 5552 6083</v>
      </c>
      <c r="F54" s="30" t="str">
        <f aca="false">SUBSTITUTE(SUBSTITUTE(SUBSTITUTE(SUBSTITUTE(SUBSTITUTE(E54," ",""),"-",""),"+",""),"(",""),")","")</f>
        <v>37255526083</v>
      </c>
      <c r="G54" s="17" t="str">
        <f aca="false">IF(F54="","",IF(LEFT(F54,3)="372","+372 "&amp;MID(F54,4,4)&amp;" "&amp;MID(F54,8,4),"+372 "&amp;LEFT(F54,4)&amp;" "&amp;MID(F54,5,4)))</f>
        <v>+372 5552 6083</v>
      </c>
      <c r="H54" s="29" t="str">
        <f aca="false">'Исходные данные'!E54</f>
        <v> olga.koppel@example.org </v>
      </c>
      <c r="I54" s="17" t="str">
        <f aca="false">LOWER(TRIM(H54))</f>
        <v>olga.koppel@example.org</v>
      </c>
      <c r="J54" s="29" t="str">
        <f aca="false">'Исходные данные'!F54</f>
        <v>11.05.23</v>
      </c>
      <c r="K54" s="31" t="n">
        <f aca="false">IF(MID(J54,5,1)="-",DATE(VALUE(LEFT(J54,4)),VALUE(MID(J54,6,2)),VALUE(RIGHT(J54,2))),IF(LEN(J54)=10,DATE(VALUE(RIGHT(J54,4)),VALUE(MID(J54,4,2)),VALUE(LEFT(J54,2))),DATE(2000+VALUE(RIGHT(J54,2)),VALUE(MID(J54,4,2)),VALUE(LEFT(J54,2)))))</f>
        <v>45057</v>
      </c>
      <c r="L54" s="17" t="str">
        <f aca="false">TRIM(IF(EXACT(C54,D54),"","имя ")&amp;IF(EXACT(E54,G54),"","телефон ")&amp;IF(EXACT(H54,I54),"","email ")&amp;IF(AND(LEN(J54)=10,MID(J54,3,1)="."),"","дата"))</f>
        <v>имя телефон email дата</v>
      </c>
      <c r="M54" s="32" t="str">
        <f aca="false">IF(AND(G54&lt;&gt;"",COUNTIF(G$4:G53,G54)&gt;0),"Дубль",IF(AND(I54&lt;&gt;"",COUNTIF(I$4:I53,I54)&gt;0),"Дубль","Оставить"))</f>
        <v>Оставить</v>
      </c>
      <c r="N54" s="17" t="str">
        <f aca="false">IF(M54="Дубль","",IF(COUNTIFS(D$5:D$81,D54,M$5:M$81,"Оставить")&gt;1,"Проверить",""))</f>
        <v/>
      </c>
    </row>
    <row r="55" customFormat="false" ht="15" hidden="false" customHeight="false" outlineLevel="0" collapsed="false">
      <c r="A55" s="17" t="n">
        <v>51</v>
      </c>
      <c r="B55" s="17" t="str">
        <f aca="false">'Исходные данные'!B55</f>
        <v>Записи менеджера</v>
      </c>
      <c r="C55" s="29" t="str">
        <f aca="false">'Исходные данные'!C55</f>
        <v>Peeter  Mägi </v>
      </c>
      <c r="D55" s="17" t="str">
        <f aca="false">PROPER(TRIM(C55))</f>
        <v>Peeter Mägi</v>
      </c>
      <c r="E55" s="29" t="str">
        <f aca="false">'Исходные данные'!D55&amp;""</f>
        <v>(+372) 5849 2589</v>
      </c>
      <c r="F55" s="30" t="str">
        <f aca="false">SUBSTITUTE(SUBSTITUTE(SUBSTITUTE(SUBSTITUTE(SUBSTITUTE(E55," ",""),"-",""),"+",""),"(",""),")","")</f>
        <v>37258492589</v>
      </c>
      <c r="G55" s="17" t="str">
        <f aca="false">IF(F55="","",IF(LEFT(F55,3)="372","+372 "&amp;MID(F55,4,4)&amp;" "&amp;MID(F55,8,4),"+372 "&amp;LEFT(F55,4)&amp;" "&amp;MID(F55,5,4)))</f>
        <v>+372 5849 2589</v>
      </c>
      <c r="H55" s="29" t="str">
        <f aca="false">'Исходные данные'!E55</f>
        <v>peeter.magi@example.org</v>
      </c>
      <c r="I55" s="17" t="str">
        <f aca="false">LOWER(TRIM(H55))</f>
        <v>peeter.magi@example.org</v>
      </c>
      <c r="J55" s="29" t="str">
        <f aca="false">'Исходные данные'!F55</f>
        <v>18.02.23</v>
      </c>
      <c r="K55" s="31" t="n">
        <f aca="false">IF(MID(J55,5,1)="-",DATE(VALUE(LEFT(J55,4)),VALUE(MID(J55,6,2)),VALUE(RIGHT(J55,2))),IF(LEN(J55)=10,DATE(VALUE(RIGHT(J55,4)),VALUE(MID(J55,4,2)),VALUE(LEFT(J55,2))),DATE(2000+VALUE(RIGHT(J55,2)),VALUE(MID(J55,4,2)),VALUE(LEFT(J55,2)))))</f>
        <v>44975</v>
      </c>
      <c r="L55" s="17" t="str">
        <f aca="false">TRIM(IF(EXACT(C55,D55),"","имя ")&amp;IF(EXACT(E55,G55),"","телефон ")&amp;IF(EXACT(H55,I55),"","email ")&amp;IF(AND(LEN(J55)=10,MID(J55,3,1)="."),"","дата"))</f>
        <v>имя телефон дата</v>
      </c>
      <c r="M55" s="32" t="str">
        <f aca="false">IF(AND(G55&lt;&gt;"",COUNTIF(G$4:G54,G55)&gt;0),"Дубль",IF(AND(I55&lt;&gt;"",COUNTIF(I$4:I54,I55)&gt;0),"Дубль","Оставить"))</f>
        <v>Дубль</v>
      </c>
      <c r="N55" s="17" t="str">
        <f aca="false">IF(M55="Дубль","",IF(COUNTIFS(D$5:D$81,D55,M$5:M$81,"Оставить")&gt;1,"Проверить",""))</f>
        <v/>
      </c>
    </row>
    <row r="56" customFormat="false" ht="15" hidden="false" customHeight="false" outlineLevel="0" collapsed="false">
      <c r="A56" s="17" t="n">
        <v>52</v>
      </c>
      <c r="B56" s="17" t="str">
        <f aca="false">'Исходные данные'!B56</f>
        <v>Записи менеджера</v>
      </c>
      <c r="C56" s="29" t="str">
        <f aca="false">'Исходные данные'!C56</f>
        <v>Kadri  Saar</v>
      </c>
      <c r="D56" s="17" t="str">
        <f aca="false">PROPER(TRIM(C56))</f>
        <v>Kadri Saar</v>
      </c>
      <c r="E56" s="29" t="str">
        <f aca="false">'Исходные данные'!D56&amp;""</f>
        <v>372-5860-1601</v>
      </c>
      <c r="F56" s="30" t="str">
        <f aca="false">SUBSTITUTE(SUBSTITUTE(SUBSTITUTE(SUBSTITUTE(SUBSTITUTE(E56," ",""),"-",""),"+",""),"(",""),")","")</f>
        <v>37258601601</v>
      </c>
      <c r="G56" s="17" t="str">
        <f aca="false">IF(F56="","",IF(LEFT(F56,3)="372","+372 "&amp;MID(F56,4,4)&amp;" "&amp;MID(F56,8,4),"+372 "&amp;LEFT(F56,4)&amp;" "&amp;MID(F56,5,4)))</f>
        <v>+372 5860 1601</v>
      </c>
      <c r="H56" s="29" t="str">
        <f aca="false">'Исходные данные'!E56</f>
        <v> kadri.saar@example.net </v>
      </c>
      <c r="I56" s="17" t="str">
        <f aca="false">LOWER(TRIM(H56))</f>
        <v>kadri.saar@example.net</v>
      </c>
      <c r="J56" s="29" t="str">
        <f aca="false">'Исходные данные'!F56</f>
        <v>02.12.24</v>
      </c>
      <c r="K56" s="31" t="n">
        <f aca="false">IF(MID(J56,5,1)="-",DATE(VALUE(LEFT(J56,4)),VALUE(MID(J56,6,2)),VALUE(RIGHT(J56,2))),IF(LEN(J56)=10,DATE(VALUE(RIGHT(J56,4)),VALUE(MID(J56,4,2)),VALUE(LEFT(J56,2))),DATE(2000+VALUE(RIGHT(J56,2)),VALUE(MID(J56,4,2)),VALUE(LEFT(J56,2)))))</f>
        <v>45628</v>
      </c>
      <c r="L56" s="17" t="str">
        <f aca="false">TRIM(IF(EXACT(C56,D56),"","имя ")&amp;IF(EXACT(E56,G56),"","телефон ")&amp;IF(EXACT(H56,I56),"","email ")&amp;IF(AND(LEN(J56)=10,MID(J56,3,1)="."),"","дата"))</f>
        <v>имя телефон email дата</v>
      </c>
      <c r="M56" s="32" t="str">
        <f aca="false">IF(AND(G56&lt;&gt;"",COUNTIF(G$4:G55,G56)&gt;0),"Дубль",IF(AND(I56&lt;&gt;"",COUNTIF(I$4:I55,I56)&gt;0),"Дубль","Оставить"))</f>
        <v>Оставить</v>
      </c>
      <c r="N56" s="17" t="str">
        <f aca="false">IF(M56="Дубль","",IF(COUNTIFS(D$5:D$81,D56,M$5:M$81,"Оставить")&gt;1,"Проверить",""))</f>
        <v/>
      </c>
    </row>
    <row r="57" customFormat="false" ht="15" hidden="false" customHeight="false" outlineLevel="0" collapsed="false">
      <c r="A57" s="17" t="n">
        <v>53</v>
      </c>
      <c r="B57" s="17" t="str">
        <f aca="false">'Исходные данные'!B57</f>
        <v>Записи менеджера</v>
      </c>
      <c r="C57" s="29" t="str">
        <f aca="false">'Исходные данные'!C57</f>
        <v>Mari  Saar </v>
      </c>
      <c r="D57" s="17" t="str">
        <f aca="false">PROPER(TRIM(C57))</f>
        <v>Mari Saar</v>
      </c>
      <c r="E57" s="29" t="str">
        <f aca="false">'Исходные данные'!D57&amp;""</f>
        <v/>
      </c>
      <c r="F57" s="30" t="str">
        <f aca="false">SUBSTITUTE(SUBSTITUTE(SUBSTITUTE(SUBSTITUTE(SUBSTITUTE(E57," ",""),"-",""),"+",""),"(",""),")","")</f>
        <v/>
      </c>
      <c r="G57" s="17" t="str">
        <f aca="false">IF(F57="","",IF(LEFT(F57,3)="372","+372 "&amp;MID(F57,4,4)&amp;" "&amp;MID(F57,8,4),"+372 "&amp;LEFT(F57,4)&amp;" "&amp;MID(F57,5,4)))</f>
        <v/>
      </c>
      <c r="H57" s="29" t="str">
        <f aca="false">'Исходные данные'!E57</f>
        <v>mari.saar@example.org</v>
      </c>
      <c r="I57" s="17" t="str">
        <f aca="false">LOWER(TRIM(H57))</f>
        <v>mari.saar@example.org</v>
      </c>
      <c r="J57" s="29" t="str">
        <f aca="false">'Исходные данные'!F57</f>
        <v>02.04.24</v>
      </c>
      <c r="K57" s="31" t="n">
        <f aca="false">IF(MID(J57,5,1)="-",DATE(VALUE(LEFT(J57,4)),VALUE(MID(J57,6,2)),VALUE(RIGHT(J57,2))),IF(LEN(J57)=10,DATE(VALUE(RIGHT(J57,4)),VALUE(MID(J57,4,2)),VALUE(LEFT(J57,2))),DATE(2000+VALUE(RIGHT(J57,2)),VALUE(MID(J57,4,2)),VALUE(LEFT(J57,2)))))</f>
        <v>45384</v>
      </c>
      <c r="L57" s="17" t="str">
        <f aca="false">TRIM(IF(EXACT(C57,D57),"","имя ")&amp;IF(EXACT(E57,G57),"","телефон ")&amp;IF(EXACT(H57,I57),"","email ")&amp;IF(AND(LEN(J57)=10,MID(J57,3,1)="."),"","дата"))</f>
        <v>имя дата</v>
      </c>
      <c r="M57" s="32" t="str">
        <f aca="false">IF(AND(G57&lt;&gt;"",COUNTIF(G$4:G56,G57)&gt;0),"Дубль",IF(AND(I57&lt;&gt;"",COUNTIF(I$4:I56,I57)&gt;0),"Дубль","Оставить"))</f>
        <v>Дубль</v>
      </c>
      <c r="N57" s="17" t="str">
        <f aca="false">IF(M57="Дубль","",IF(COUNTIFS(D$5:D$81,D57,M$5:M$81,"Оставить")&gt;1,"Проверить",""))</f>
        <v/>
      </c>
    </row>
    <row r="58" customFormat="false" ht="15" hidden="false" customHeight="false" outlineLevel="0" collapsed="false">
      <c r="A58" s="17" t="n">
        <v>54</v>
      </c>
      <c r="B58" s="17" t="str">
        <f aca="false">'Исходные данные'!B58</f>
        <v>Старый список (Excel)</v>
      </c>
      <c r="C58" s="29" t="str">
        <f aca="false">'Исходные данные'!C58</f>
        <v>ANU PETROVA</v>
      </c>
      <c r="D58" s="17" t="str">
        <f aca="false">PROPER(TRIM(C58))</f>
        <v>Anu Petrova</v>
      </c>
      <c r="E58" s="29" t="str">
        <f aca="false">'Исходные данные'!D58&amp;""</f>
        <v>5782 4614</v>
      </c>
      <c r="F58" s="30" t="str">
        <f aca="false">SUBSTITUTE(SUBSTITUTE(SUBSTITUTE(SUBSTITUTE(SUBSTITUTE(E58," ",""),"-",""),"+",""),"(",""),")","")</f>
        <v>57824614</v>
      </c>
      <c r="G58" s="17" t="str">
        <f aca="false">IF(F58="","",IF(LEFT(F58,3)="372","+372 "&amp;MID(F58,4,4)&amp;" "&amp;MID(F58,8,4),"+372 "&amp;LEFT(F58,4)&amp;" "&amp;MID(F58,5,4)))</f>
        <v>+372 5782 4614</v>
      </c>
      <c r="H58" s="29" t="str">
        <f aca="false">'Исходные данные'!E58</f>
        <v>anu.petrova@example.net</v>
      </c>
      <c r="I58" s="17" t="str">
        <f aca="false">LOWER(TRIM(H58))</f>
        <v>anu.petrova@example.net</v>
      </c>
      <c r="J58" s="29" t="str">
        <f aca="false">'Исходные данные'!F58</f>
        <v>09.12.2023</v>
      </c>
      <c r="K58" s="31" t="n">
        <f aca="false">IF(MID(J58,5,1)="-",DATE(VALUE(LEFT(J58,4)),VALUE(MID(J58,6,2)),VALUE(RIGHT(J58,2))),IF(LEN(J58)=10,DATE(VALUE(RIGHT(J58,4)),VALUE(MID(J58,4,2)),VALUE(LEFT(J58,2))),DATE(2000+VALUE(RIGHT(J58,2)),VALUE(MID(J58,4,2)),VALUE(LEFT(J58,2)))))</f>
        <v>45269</v>
      </c>
      <c r="L58" s="17" t="str">
        <f aca="false">TRIM(IF(EXACT(C58,D58),"","имя ")&amp;IF(EXACT(E58,G58),"","телефон ")&amp;IF(EXACT(H58,I58),"","email ")&amp;IF(AND(LEN(J58)=10,MID(J58,3,1)="."),"","дата"))</f>
        <v>имя телефон</v>
      </c>
      <c r="M58" s="32" t="str">
        <f aca="false">IF(AND(G58&lt;&gt;"",COUNTIF(G$4:G57,G58)&gt;0),"Дубль",IF(AND(I58&lt;&gt;"",COUNTIF(I$4:I57,I58)&gt;0),"Дубль","Оставить"))</f>
        <v>Оставить</v>
      </c>
      <c r="N58" s="17" t="str">
        <f aca="false">IF(M58="Дубль","",IF(COUNTIFS(D$5:D$81,D58,M$5:M$81,"Оставить")&gt;1,"Проверить",""))</f>
        <v/>
      </c>
    </row>
    <row r="59" customFormat="false" ht="15" hidden="false" customHeight="false" outlineLevel="0" collapsed="false">
      <c r="A59" s="17" t="n">
        <v>55</v>
      </c>
      <c r="B59" s="17" t="str">
        <f aca="false">'Исходные данные'!B59</f>
        <v>Выгрузка магазина</v>
      </c>
      <c r="C59" s="29" t="str">
        <f aca="false">'Исходные данные'!C59</f>
        <v>olga orlova</v>
      </c>
      <c r="D59" s="17" t="str">
        <f aca="false">PROPER(TRIM(C59))</f>
        <v>Olga Orlova</v>
      </c>
      <c r="E59" s="29" t="str">
        <f aca="false">'Исходные данные'!D59&amp;""</f>
        <v>+37259537345</v>
      </c>
      <c r="F59" s="30" t="str">
        <f aca="false">SUBSTITUTE(SUBSTITUTE(SUBSTITUTE(SUBSTITUTE(SUBSTITUTE(E59," ",""),"-",""),"+",""),"(",""),")","")</f>
        <v>37259537345</v>
      </c>
      <c r="G59" s="17" t="str">
        <f aca="false">IF(F59="","",IF(LEFT(F59,3)="372","+372 "&amp;MID(F59,4,4)&amp;" "&amp;MID(F59,8,4),"+372 "&amp;LEFT(F59,4)&amp;" "&amp;MID(F59,5,4)))</f>
        <v>+372 5953 7345</v>
      </c>
      <c r="H59" s="29" t="str">
        <f aca="false">'Исходные данные'!E59</f>
        <v>Olga.orlova@example.com</v>
      </c>
      <c r="I59" s="17" t="str">
        <f aca="false">LOWER(TRIM(H59))</f>
        <v>olga.orlova@example.com</v>
      </c>
      <c r="J59" s="29" t="str">
        <f aca="false">'Исходные данные'!F59</f>
        <v>2025-03-14</v>
      </c>
      <c r="K59" s="31" t="n">
        <f aca="false">IF(MID(J59,5,1)="-",DATE(VALUE(LEFT(J59,4)),VALUE(MID(J59,6,2)),VALUE(RIGHT(J59,2))),IF(LEN(J59)=10,DATE(VALUE(RIGHT(J59,4)),VALUE(MID(J59,4,2)),VALUE(LEFT(J59,2))),DATE(2000+VALUE(RIGHT(J59,2)),VALUE(MID(J59,4,2)),VALUE(LEFT(J59,2)))))</f>
        <v>45730</v>
      </c>
      <c r="L59" s="17" t="str">
        <f aca="false">TRIM(IF(EXACT(C59,D59),"","имя ")&amp;IF(EXACT(E59,G59),"","телефон ")&amp;IF(EXACT(H59,I59),"","email ")&amp;IF(AND(LEN(J59)=10,MID(J59,3,1)="."),"","дата"))</f>
        <v>имя телефон email дата</v>
      </c>
      <c r="M59" s="32" t="str">
        <f aca="false">IF(AND(G59&lt;&gt;"",COUNTIF(G$4:G58,G59)&gt;0),"Дубль",IF(AND(I59&lt;&gt;"",COUNTIF(I$4:I58,I59)&gt;0),"Дубль","Оставить"))</f>
        <v>Дубль</v>
      </c>
      <c r="N59" s="17" t="str">
        <f aca="false">IF(M59="Дубль","",IF(COUNTIFS(D$5:D$81,D59,M$5:M$81,"Оставить")&gt;1,"Проверить",""))</f>
        <v/>
      </c>
    </row>
    <row r="60" customFormat="false" ht="15" hidden="false" customHeight="false" outlineLevel="0" collapsed="false">
      <c r="A60" s="17" t="n">
        <v>56</v>
      </c>
      <c r="B60" s="17" t="str">
        <f aca="false">'Исходные данные'!B60</f>
        <v>Выгрузка магазина</v>
      </c>
      <c r="C60" s="29" t="str">
        <f aca="false">'Исходные данные'!C60</f>
        <v>anu volkov</v>
      </c>
      <c r="D60" s="17" t="str">
        <f aca="false">PROPER(TRIM(C60))</f>
        <v>Anu Volkov</v>
      </c>
      <c r="E60" s="29" t="str">
        <f aca="false">'Исходные данные'!D60&amp;""</f>
        <v>+37259384802</v>
      </c>
      <c r="F60" s="30" t="str">
        <f aca="false">SUBSTITUTE(SUBSTITUTE(SUBSTITUTE(SUBSTITUTE(SUBSTITUTE(E60," ",""),"-",""),"+",""),"(",""),")","")</f>
        <v>37259384802</v>
      </c>
      <c r="G60" s="17" t="str">
        <f aca="false">IF(F60="","",IF(LEFT(F60,3)="372","+372 "&amp;MID(F60,4,4)&amp;" "&amp;MID(F60,8,4),"+372 "&amp;LEFT(F60,4)&amp;" "&amp;MID(F60,5,4)))</f>
        <v>+372 5938 4802</v>
      </c>
      <c r="H60" s="29" t="str">
        <f aca="false">'Исходные данные'!E60</f>
        <v>ANU.VOLKOV@EXAMPLE.COM</v>
      </c>
      <c r="I60" s="17" t="str">
        <f aca="false">LOWER(TRIM(H60))</f>
        <v>anu.volkov@example.com</v>
      </c>
      <c r="J60" s="29" t="str">
        <f aca="false">'Исходные данные'!F60</f>
        <v>2025-02-15</v>
      </c>
      <c r="K60" s="31" t="n">
        <f aca="false">IF(MID(J60,5,1)="-",DATE(VALUE(LEFT(J60,4)),VALUE(MID(J60,6,2)),VALUE(RIGHT(J60,2))),IF(LEN(J60)=10,DATE(VALUE(RIGHT(J60,4)),VALUE(MID(J60,4,2)),VALUE(LEFT(J60,2))),DATE(2000+VALUE(RIGHT(J60,2)),VALUE(MID(J60,4,2)),VALUE(LEFT(J60,2)))))</f>
        <v>45703</v>
      </c>
      <c r="L60" s="17" t="str">
        <f aca="false">TRIM(IF(EXACT(C60,D60),"","имя ")&amp;IF(EXACT(E60,G60),"","телефон ")&amp;IF(EXACT(H60,I60),"","email ")&amp;IF(AND(LEN(J60)=10,MID(J60,3,1)="."),"","дата"))</f>
        <v>имя телефон email дата</v>
      </c>
      <c r="M60" s="32" t="str">
        <f aca="false">IF(AND(G60&lt;&gt;"",COUNTIF(G$4:G59,G60)&gt;0),"Дубль",IF(AND(I60&lt;&gt;"",COUNTIF(I$4:I59,I60)&gt;0),"Дубль","Оставить"))</f>
        <v>Дубль</v>
      </c>
      <c r="N60" s="17" t="str">
        <f aca="false">IF(M60="Дубль","",IF(COUNTIFS(D$5:D$81,D60,M$5:M$81,"Оставить")&gt;1,"Проверить",""))</f>
        <v/>
      </c>
    </row>
    <row r="61" customFormat="false" ht="15" hidden="false" customHeight="false" outlineLevel="0" collapsed="false">
      <c r="A61" s="17" t="n">
        <v>57</v>
      </c>
      <c r="B61" s="17" t="str">
        <f aca="false">'Исходные данные'!B61</f>
        <v>Записи менеджера</v>
      </c>
      <c r="C61" s="29" t="str">
        <f aca="false">'Исходные данные'!C61</f>
        <v>Jaan  Sepp </v>
      </c>
      <c r="D61" s="17" t="str">
        <f aca="false">PROPER(TRIM(C61))</f>
        <v>Jaan Sepp</v>
      </c>
      <c r="E61" s="29" t="str">
        <f aca="false">'Исходные данные'!D61&amp;""</f>
        <v>55730535</v>
      </c>
      <c r="F61" s="30" t="str">
        <f aca="false">SUBSTITUTE(SUBSTITUTE(SUBSTITUTE(SUBSTITUTE(SUBSTITUTE(E61," ",""),"-",""),"+",""),"(",""),")","")</f>
        <v>55730535</v>
      </c>
      <c r="G61" s="17" t="str">
        <f aca="false">IF(F61="","",IF(LEFT(F61,3)="372","+372 "&amp;MID(F61,4,4)&amp;" "&amp;MID(F61,8,4),"+372 "&amp;LEFT(F61,4)&amp;" "&amp;MID(F61,5,4)))</f>
        <v>+372 5573 0535</v>
      </c>
      <c r="H61" s="29" t="str">
        <f aca="false">'Исходные данные'!E61</f>
        <v> jaan.sepp@example.org </v>
      </c>
      <c r="I61" s="17" t="str">
        <f aca="false">LOWER(TRIM(H61))</f>
        <v>jaan.sepp@example.org</v>
      </c>
      <c r="J61" s="29" t="str">
        <f aca="false">'Исходные данные'!F61</f>
        <v>05.10.25</v>
      </c>
      <c r="K61" s="31" t="n">
        <f aca="false">IF(MID(J61,5,1)="-",DATE(VALUE(LEFT(J61,4)),VALUE(MID(J61,6,2)),VALUE(RIGHT(J61,2))),IF(LEN(J61)=10,DATE(VALUE(RIGHT(J61,4)),VALUE(MID(J61,4,2)),VALUE(LEFT(J61,2))),DATE(2000+VALUE(RIGHT(J61,2)),VALUE(MID(J61,4,2)),VALUE(LEFT(J61,2)))))</f>
        <v>45935</v>
      </c>
      <c r="L61" s="17" t="str">
        <f aca="false">TRIM(IF(EXACT(C61,D61),"","имя ")&amp;IF(EXACT(E61,G61),"","телефон ")&amp;IF(EXACT(H61,I61),"","email ")&amp;IF(AND(LEN(J61)=10,MID(J61,3,1)="."),"","дата"))</f>
        <v>имя телефон email дата</v>
      </c>
      <c r="M61" s="32" t="str">
        <f aca="false">IF(AND(G61&lt;&gt;"",COUNTIF(G$4:G60,G61)&gt;0),"Дубль",IF(AND(I61&lt;&gt;"",COUNTIF(I$4:I60,I61)&gt;0),"Дубль","Оставить"))</f>
        <v>Дубль</v>
      </c>
      <c r="N61" s="17" t="str">
        <f aca="false">IF(M61="Дубль","",IF(COUNTIFS(D$5:D$81,D61,M$5:M$81,"Оставить")&gt;1,"Проверить",""))</f>
        <v/>
      </c>
    </row>
    <row r="62" customFormat="false" ht="15" hidden="false" customHeight="false" outlineLevel="0" collapsed="false">
      <c r="A62" s="17" t="n">
        <v>58</v>
      </c>
      <c r="B62" s="17" t="str">
        <f aca="false">'Исходные данные'!B62</f>
        <v>Выгрузка магазина</v>
      </c>
      <c r="C62" s="29" t="str">
        <f aca="false">'Исходные данные'!C62</f>
        <v>anu pärn</v>
      </c>
      <c r="D62" s="17" t="str">
        <f aca="false">PROPER(TRIM(C62))</f>
        <v>Anu Pärn</v>
      </c>
      <c r="E62" s="29" t="str">
        <f aca="false">'Исходные данные'!D62&amp;""</f>
        <v>+37252954679</v>
      </c>
      <c r="F62" s="30" t="str">
        <f aca="false">SUBSTITUTE(SUBSTITUTE(SUBSTITUTE(SUBSTITUTE(SUBSTITUTE(E62," ",""),"-",""),"+",""),"(",""),")","")</f>
        <v>37252954679</v>
      </c>
      <c r="G62" s="17" t="str">
        <f aca="false">IF(F62="","",IF(LEFT(F62,3)="372","+372 "&amp;MID(F62,4,4)&amp;" "&amp;MID(F62,8,4),"+372 "&amp;LEFT(F62,4)&amp;" "&amp;MID(F62,5,4)))</f>
        <v>+372 5295 4679</v>
      </c>
      <c r="H62" s="29" t="str">
        <f aca="false">'Исходные данные'!E62</f>
        <v>ANU.PARN@EXAMPLE.ORG</v>
      </c>
      <c r="I62" s="17" t="str">
        <f aca="false">LOWER(TRIM(H62))</f>
        <v>anu.parn@example.org</v>
      </c>
      <c r="J62" s="29" t="str">
        <f aca="false">'Исходные данные'!F62</f>
        <v>2024-04-01</v>
      </c>
      <c r="K62" s="31" t="n">
        <f aca="false">IF(MID(J62,5,1)="-",DATE(VALUE(LEFT(J62,4)),VALUE(MID(J62,6,2)),VALUE(RIGHT(J62,2))),IF(LEN(J62)=10,DATE(VALUE(RIGHT(J62,4)),VALUE(MID(J62,4,2)),VALUE(LEFT(J62,2))),DATE(2000+VALUE(RIGHT(J62,2)),VALUE(MID(J62,4,2)),VALUE(LEFT(J62,2)))))</f>
        <v>45383</v>
      </c>
      <c r="L62" s="17" t="str">
        <f aca="false">TRIM(IF(EXACT(C62,D62),"","имя ")&amp;IF(EXACT(E62,G62),"","телефон ")&amp;IF(EXACT(H62,I62),"","email ")&amp;IF(AND(LEN(J62)=10,MID(J62,3,1)="."),"","дата"))</f>
        <v>имя телефон email дата</v>
      </c>
      <c r="M62" s="32" t="str">
        <f aca="false">IF(AND(G62&lt;&gt;"",COUNTIF(G$4:G61,G62)&gt;0),"Дубль",IF(AND(I62&lt;&gt;"",COUNTIF(I$4:I61,I62)&gt;0),"Дубль","Оставить"))</f>
        <v>Дубль</v>
      </c>
      <c r="N62" s="17" t="str">
        <f aca="false">IF(M62="Дубль","",IF(COUNTIFS(D$5:D$81,D62,M$5:M$81,"Оставить")&gt;1,"Проверить",""))</f>
        <v/>
      </c>
    </row>
    <row r="63" customFormat="false" ht="15" hidden="false" customHeight="false" outlineLevel="0" collapsed="false">
      <c r="A63" s="17" t="n">
        <v>59</v>
      </c>
      <c r="B63" s="17" t="str">
        <f aca="false">'Исходные данные'!B63</f>
        <v>Выгрузка магазина</v>
      </c>
      <c r="C63" s="29" t="str">
        <f aca="false">'Исходные данные'!C63</f>
        <v>kadri kuusk</v>
      </c>
      <c r="D63" s="17" t="str">
        <f aca="false">PROPER(TRIM(C63))</f>
        <v>Kadri Kuusk</v>
      </c>
      <c r="E63" s="29" t="str">
        <f aca="false">'Исходные данные'!D63&amp;""</f>
        <v>+37253322106</v>
      </c>
      <c r="F63" s="30" t="str">
        <f aca="false">SUBSTITUTE(SUBSTITUTE(SUBSTITUTE(SUBSTITUTE(SUBSTITUTE(E63," ",""),"-",""),"+",""),"(",""),")","")</f>
        <v>37253322106</v>
      </c>
      <c r="G63" s="17" t="str">
        <f aca="false">IF(F63="","",IF(LEFT(F63,3)="372","+372 "&amp;MID(F63,4,4)&amp;" "&amp;MID(F63,8,4),"+372 "&amp;LEFT(F63,4)&amp;" "&amp;MID(F63,5,4)))</f>
        <v>+372 5332 2106</v>
      </c>
      <c r="H63" s="29" t="str">
        <f aca="false">'Исходные данные'!E63</f>
        <v>KADRI.KUUSK@EXAMPLE.ORG</v>
      </c>
      <c r="I63" s="17" t="str">
        <f aca="false">LOWER(TRIM(H63))</f>
        <v>kadri.kuusk@example.org</v>
      </c>
      <c r="J63" s="29" t="str">
        <f aca="false">'Исходные данные'!F63</f>
        <v>2024-11-24</v>
      </c>
      <c r="K63" s="31" t="n">
        <f aca="false">IF(MID(J63,5,1)="-",DATE(VALUE(LEFT(J63,4)),VALUE(MID(J63,6,2)),VALUE(RIGHT(J63,2))),IF(LEN(J63)=10,DATE(VALUE(RIGHT(J63,4)),VALUE(MID(J63,4,2)),VALUE(LEFT(J63,2))),DATE(2000+VALUE(RIGHT(J63,2)),VALUE(MID(J63,4,2)),VALUE(LEFT(J63,2)))))</f>
        <v>45620</v>
      </c>
      <c r="L63" s="17" t="str">
        <f aca="false">TRIM(IF(EXACT(C63,D63),"","имя ")&amp;IF(EXACT(E63,G63),"","телефон ")&amp;IF(EXACT(H63,I63),"","email ")&amp;IF(AND(LEN(J63)=10,MID(J63,3,1)="."),"","дата"))</f>
        <v>имя телефон email дата</v>
      </c>
      <c r="M63" s="32" t="str">
        <f aca="false">IF(AND(G63&lt;&gt;"",COUNTIF(G$4:G62,G63)&gt;0),"Дубль",IF(AND(I63&lt;&gt;"",COUNTIF(I$4:I62,I63)&gt;0),"Дубль","Оставить"))</f>
        <v>Оставить</v>
      </c>
      <c r="N63" s="17" t="str">
        <f aca="false">IF(M63="Дубль","",IF(COUNTIFS(D$5:D$81,D63,M$5:M$81,"Оставить")&gt;1,"Проверить",""))</f>
        <v/>
      </c>
    </row>
    <row r="64" customFormat="false" ht="15" hidden="false" customHeight="false" outlineLevel="0" collapsed="false">
      <c r="A64" s="17" t="n">
        <v>60</v>
      </c>
      <c r="B64" s="17" t="str">
        <f aca="false">'Исходные данные'!B64</f>
        <v>Выгрузка магазина</v>
      </c>
      <c r="C64" s="29" t="str">
        <f aca="false">'Исходные данные'!C64</f>
        <v>mari kask</v>
      </c>
      <c r="D64" s="17" t="str">
        <f aca="false">PROPER(TRIM(C64))</f>
        <v>Mari Kask</v>
      </c>
      <c r="E64" s="29" t="str">
        <f aca="false">'Исходные данные'!D64&amp;""</f>
        <v>+37258800396</v>
      </c>
      <c r="F64" s="30" t="str">
        <f aca="false">SUBSTITUTE(SUBSTITUTE(SUBSTITUTE(SUBSTITUTE(SUBSTITUTE(E64," ",""),"-",""),"+",""),"(",""),")","")</f>
        <v>37258800396</v>
      </c>
      <c r="G64" s="17" t="str">
        <f aca="false">IF(F64="","",IF(LEFT(F64,3)="372","+372 "&amp;MID(F64,4,4)&amp;" "&amp;MID(F64,8,4),"+372 "&amp;LEFT(F64,4)&amp;" "&amp;MID(F64,5,4)))</f>
        <v>+372 5880 0396</v>
      </c>
      <c r="H64" s="29" t="str">
        <f aca="false">'Исходные данные'!E64</f>
        <v>Mari.kask@example.org</v>
      </c>
      <c r="I64" s="17" t="str">
        <f aca="false">LOWER(TRIM(H64))</f>
        <v>mari.kask@example.org</v>
      </c>
      <c r="J64" s="29" t="str">
        <f aca="false">'Исходные данные'!F64</f>
        <v>2023-11-18</v>
      </c>
      <c r="K64" s="31" t="n">
        <f aca="false">IF(MID(J64,5,1)="-",DATE(VALUE(LEFT(J64,4)),VALUE(MID(J64,6,2)),VALUE(RIGHT(J64,2))),IF(LEN(J64)=10,DATE(VALUE(RIGHT(J64,4)),VALUE(MID(J64,4,2)),VALUE(LEFT(J64,2))),DATE(2000+VALUE(RIGHT(J64,2)),VALUE(MID(J64,4,2)),VALUE(LEFT(J64,2)))))</f>
        <v>45248</v>
      </c>
      <c r="L64" s="17" t="str">
        <f aca="false">TRIM(IF(EXACT(C64,D64),"","имя ")&amp;IF(EXACT(E64,G64),"","телефон ")&amp;IF(EXACT(H64,I64),"","email ")&amp;IF(AND(LEN(J64)=10,MID(J64,3,1)="."),"","дата"))</f>
        <v>имя телефон email дата</v>
      </c>
      <c r="M64" s="32" t="str">
        <f aca="false">IF(AND(G64&lt;&gt;"",COUNTIF(G$4:G63,G64)&gt;0),"Дубль",IF(AND(I64&lt;&gt;"",COUNTIF(I$4:I63,I64)&gt;0),"Дубль","Оставить"))</f>
        <v>Оставить</v>
      </c>
      <c r="N64" s="17" t="str">
        <f aca="false">IF(M64="Дубль","",IF(COUNTIFS(D$5:D$81,D64,M$5:M$81,"Оставить")&gt;1,"Проверить",""))</f>
        <v/>
      </c>
    </row>
    <row r="65" customFormat="false" ht="15" hidden="false" customHeight="false" outlineLevel="0" collapsed="false">
      <c r="A65" s="17" t="n">
        <v>61</v>
      </c>
      <c r="B65" s="17" t="str">
        <f aca="false">'Исходные данные'!B65</f>
        <v>Записи менеджера</v>
      </c>
      <c r="C65" s="29" t="str">
        <f aca="false">'Исходные данные'!C65</f>
        <v>Sergei  Ilves </v>
      </c>
      <c r="D65" s="17" t="str">
        <f aca="false">PROPER(TRIM(C65))</f>
        <v>Sergei Ilves</v>
      </c>
      <c r="E65" s="29" t="str">
        <f aca="false">'Исходные данные'!D65&amp;""</f>
        <v>(+372) 5224 3864</v>
      </c>
      <c r="F65" s="30" t="str">
        <f aca="false">SUBSTITUTE(SUBSTITUTE(SUBSTITUTE(SUBSTITUTE(SUBSTITUTE(E65," ",""),"-",""),"+",""),"(",""),")","")</f>
        <v>37252243864</v>
      </c>
      <c r="G65" s="17" t="str">
        <f aca="false">IF(F65="","",IF(LEFT(F65,3)="372","+372 "&amp;MID(F65,4,4)&amp;" "&amp;MID(F65,8,4),"+372 "&amp;LEFT(F65,4)&amp;" "&amp;MID(F65,5,4)))</f>
        <v>+372 5224 3864</v>
      </c>
      <c r="H65" s="29" t="str">
        <f aca="false">'Исходные данные'!E65</f>
        <v> sergei.ilves@example.org </v>
      </c>
      <c r="I65" s="17" t="str">
        <f aca="false">LOWER(TRIM(H65))</f>
        <v>sergei.ilves@example.org</v>
      </c>
      <c r="J65" s="29" t="str">
        <f aca="false">'Исходные данные'!F65</f>
        <v>24.04.23</v>
      </c>
      <c r="K65" s="31" t="n">
        <f aca="false">IF(MID(J65,5,1)="-",DATE(VALUE(LEFT(J65,4)),VALUE(MID(J65,6,2)),VALUE(RIGHT(J65,2))),IF(LEN(J65)=10,DATE(VALUE(RIGHT(J65,4)),VALUE(MID(J65,4,2)),VALUE(LEFT(J65,2))),DATE(2000+VALUE(RIGHT(J65,2)),VALUE(MID(J65,4,2)),VALUE(LEFT(J65,2)))))</f>
        <v>45040</v>
      </c>
      <c r="L65" s="17" t="str">
        <f aca="false">TRIM(IF(EXACT(C65,D65),"","имя ")&amp;IF(EXACT(E65,G65),"","телефон ")&amp;IF(EXACT(H65,I65),"","email ")&amp;IF(AND(LEN(J65)=10,MID(J65,3,1)="."),"","дата"))</f>
        <v>имя телефон email дата</v>
      </c>
      <c r="M65" s="32" t="str">
        <f aca="false">IF(AND(G65&lt;&gt;"",COUNTIF(G$4:G64,G65)&gt;0),"Дубль",IF(AND(I65&lt;&gt;"",COUNTIF(I$4:I64,I65)&gt;0),"Дубль","Оставить"))</f>
        <v>Оставить</v>
      </c>
      <c r="N65" s="17" t="str">
        <f aca="false">IF(M65="Дубль","",IF(COUNTIFS(D$5:D$81,D65,M$5:M$81,"Оставить")&gt;1,"Проверить",""))</f>
        <v/>
      </c>
    </row>
    <row r="66" customFormat="false" ht="15" hidden="false" customHeight="false" outlineLevel="0" collapsed="false">
      <c r="A66" s="17" t="n">
        <v>62</v>
      </c>
      <c r="B66" s="17" t="str">
        <f aca="false">'Исходные данные'!B66</f>
        <v>Записи менеджера</v>
      </c>
      <c r="C66" s="29" t="str">
        <f aca="false">'Исходные данные'!C66</f>
        <v>Marko  Pärn </v>
      </c>
      <c r="D66" s="17" t="str">
        <f aca="false">PROPER(TRIM(C66))</f>
        <v>Marko Pärn</v>
      </c>
      <c r="E66" s="29" t="str">
        <f aca="false">'Исходные данные'!D66&amp;""</f>
        <v>54067340</v>
      </c>
      <c r="F66" s="30" t="str">
        <f aca="false">SUBSTITUTE(SUBSTITUTE(SUBSTITUTE(SUBSTITUTE(SUBSTITUTE(E66," ",""),"-",""),"+",""),"(",""),")","")</f>
        <v>54067340</v>
      </c>
      <c r="G66" s="17" t="str">
        <f aca="false">IF(F66="","",IF(LEFT(F66,3)="372","+372 "&amp;MID(F66,4,4)&amp;" "&amp;MID(F66,8,4),"+372 "&amp;LEFT(F66,4)&amp;" "&amp;MID(F66,5,4)))</f>
        <v>+372 5406 7340</v>
      </c>
      <c r="H66" s="29" t="str">
        <f aca="false">'Исходные данные'!E66</f>
        <v> marko.parn@example.net </v>
      </c>
      <c r="I66" s="17" t="str">
        <f aca="false">LOWER(TRIM(H66))</f>
        <v>marko.parn@example.net</v>
      </c>
      <c r="J66" s="29" t="str">
        <f aca="false">'Исходные данные'!F66</f>
        <v>08.05.23</v>
      </c>
      <c r="K66" s="31" t="n">
        <f aca="false">IF(MID(J66,5,1)="-",DATE(VALUE(LEFT(J66,4)),VALUE(MID(J66,6,2)),VALUE(RIGHT(J66,2))),IF(LEN(J66)=10,DATE(VALUE(RIGHT(J66,4)),VALUE(MID(J66,4,2)),VALUE(LEFT(J66,2))),DATE(2000+VALUE(RIGHT(J66,2)),VALUE(MID(J66,4,2)),VALUE(LEFT(J66,2)))))</f>
        <v>45054</v>
      </c>
      <c r="L66" s="17" t="str">
        <f aca="false">TRIM(IF(EXACT(C66,D66),"","имя ")&amp;IF(EXACT(E66,G66),"","телефон ")&amp;IF(EXACT(H66,I66),"","email ")&amp;IF(AND(LEN(J66)=10,MID(J66,3,1)="."),"","дата"))</f>
        <v>имя телефон email дата</v>
      </c>
      <c r="M66" s="32" t="str">
        <f aca="false">IF(AND(G66&lt;&gt;"",COUNTIF(G$4:G65,G66)&gt;0),"Дубль",IF(AND(I66&lt;&gt;"",COUNTIF(I$4:I65,I66)&gt;0),"Дубль","Оставить"))</f>
        <v>Оставить</v>
      </c>
      <c r="N66" s="17" t="str">
        <f aca="false">IF(M66="Дубль","",IF(COUNTIFS(D$5:D$81,D66,M$5:M$81,"Оставить")&gt;1,"Проверить",""))</f>
        <v/>
      </c>
    </row>
    <row r="67" customFormat="false" ht="15" hidden="false" customHeight="false" outlineLevel="0" collapsed="false">
      <c r="A67" s="17" t="n">
        <v>63</v>
      </c>
      <c r="B67" s="17" t="str">
        <f aca="false">'Исходные данные'!B67</f>
        <v>Старый список (Excel)</v>
      </c>
      <c r="C67" s="29" t="str">
        <f aca="false">'Исходные данные'!C67</f>
        <v>Kersti Zahharov</v>
      </c>
      <c r="D67" s="17" t="str">
        <f aca="false">PROPER(TRIM(C67))</f>
        <v>Kersti Zahharov</v>
      </c>
      <c r="E67" s="29" t="str">
        <f aca="false">'Исходные данные'!D67&amp;""</f>
        <v>5317 3395</v>
      </c>
      <c r="F67" s="30" t="str">
        <f aca="false">SUBSTITUTE(SUBSTITUTE(SUBSTITUTE(SUBSTITUTE(SUBSTITUTE(E67," ",""),"-",""),"+",""),"(",""),")","")</f>
        <v>53173395</v>
      </c>
      <c r="G67" s="17" t="str">
        <f aca="false">IF(F67="","",IF(LEFT(F67,3)="372","+372 "&amp;MID(F67,4,4)&amp;" "&amp;MID(F67,8,4),"+372 "&amp;LEFT(F67,4)&amp;" "&amp;MID(F67,5,4)))</f>
        <v>+372 5317 3395</v>
      </c>
      <c r="H67" s="29" t="str">
        <f aca="false">'Исходные данные'!E67</f>
        <v>kersti.zahharov@example.org</v>
      </c>
      <c r="I67" s="17" t="str">
        <f aca="false">LOWER(TRIM(H67))</f>
        <v>kersti.zahharov@example.org</v>
      </c>
      <c r="J67" s="29" t="str">
        <f aca="false">'Исходные данные'!F67</f>
        <v>22.02.2024</v>
      </c>
      <c r="K67" s="31" t="n">
        <f aca="false">IF(MID(J67,5,1)="-",DATE(VALUE(LEFT(J67,4)),VALUE(MID(J67,6,2)),VALUE(RIGHT(J67,2))),IF(LEN(J67)=10,DATE(VALUE(RIGHT(J67,4)),VALUE(MID(J67,4,2)),VALUE(LEFT(J67,2))),DATE(2000+VALUE(RIGHT(J67,2)),VALUE(MID(J67,4,2)),VALUE(LEFT(J67,2)))))</f>
        <v>45344</v>
      </c>
      <c r="L67" s="17" t="str">
        <f aca="false">TRIM(IF(EXACT(C67,D67),"","имя ")&amp;IF(EXACT(E67,G67),"","телефон ")&amp;IF(EXACT(H67,I67),"","email ")&amp;IF(AND(LEN(J67)=10,MID(J67,3,1)="."),"","дата"))</f>
        <v>телефон</v>
      </c>
      <c r="M67" s="32" t="str">
        <f aca="false">IF(AND(G67&lt;&gt;"",COUNTIF(G$4:G66,G67)&gt;0),"Дубль",IF(AND(I67&lt;&gt;"",COUNTIF(I$4:I66,I67)&gt;0),"Дубль","Оставить"))</f>
        <v>Дубль</v>
      </c>
      <c r="N67" s="17" t="str">
        <f aca="false">IF(M67="Дубль","",IF(COUNTIFS(D$5:D$81,D67,M$5:M$81,"Оставить")&gt;1,"Проверить",""))</f>
        <v/>
      </c>
    </row>
    <row r="68" customFormat="false" ht="15" hidden="false" customHeight="false" outlineLevel="0" collapsed="false">
      <c r="A68" s="17" t="n">
        <v>64</v>
      </c>
      <c r="B68" s="17" t="str">
        <f aca="false">'Исходные данные'!B68</f>
        <v>Записи менеджера</v>
      </c>
      <c r="C68" s="29" t="str">
        <f aca="false">'Исходные данные'!C68</f>
        <v>Dmitri  Raud </v>
      </c>
      <c r="D68" s="17" t="str">
        <f aca="false">PROPER(TRIM(C68))</f>
        <v>Dmitri Raud</v>
      </c>
      <c r="E68" s="29" t="str">
        <f aca="false">'Исходные данные'!D68&amp;""</f>
        <v>53943283</v>
      </c>
      <c r="F68" s="30" t="str">
        <f aca="false">SUBSTITUTE(SUBSTITUTE(SUBSTITUTE(SUBSTITUTE(SUBSTITUTE(E68," ",""),"-",""),"+",""),"(",""),")","")</f>
        <v>53943283</v>
      </c>
      <c r="G68" s="17" t="str">
        <f aca="false">IF(F68="","",IF(LEFT(F68,3)="372","+372 "&amp;MID(F68,4,4)&amp;" "&amp;MID(F68,8,4),"+372 "&amp;LEFT(F68,4)&amp;" "&amp;MID(F68,5,4)))</f>
        <v>+372 5394 3283</v>
      </c>
      <c r="H68" s="29" t="str">
        <f aca="false">'Исходные данные'!E68</f>
        <v> dmitri.raud@example.net </v>
      </c>
      <c r="I68" s="17" t="str">
        <f aca="false">LOWER(TRIM(H68))</f>
        <v>dmitri.raud@example.net</v>
      </c>
      <c r="J68" s="29" t="str">
        <f aca="false">'Исходные данные'!F68</f>
        <v>08.03.23</v>
      </c>
      <c r="K68" s="31" t="n">
        <f aca="false">IF(MID(J68,5,1)="-",DATE(VALUE(LEFT(J68,4)),VALUE(MID(J68,6,2)),VALUE(RIGHT(J68,2))),IF(LEN(J68)=10,DATE(VALUE(RIGHT(J68,4)),VALUE(MID(J68,4,2)),VALUE(LEFT(J68,2))),DATE(2000+VALUE(RIGHT(J68,2)),VALUE(MID(J68,4,2)),VALUE(LEFT(J68,2)))))</f>
        <v>44993</v>
      </c>
      <c r="L68" s="17" t="str">
        <f aca="false">TRIM(IF(EXACT(C68,D68),"","имя ")&amp;IF(EXACT(E68,G68),"","телефон ")&amp;IF(EXACT(H68,I68),"","email ")&amp;IF(AND(LEN(J68)=10,MID(J68,3,1)="."),"","дата"))</f>
        <v>имя телефон email дата</v>
      </c>
      <c r="M68" s="32" t="str">
        <f aca="false">IF(AND(G68&lt;&gt;"",COUNTIF(G$4:G67,G68)&gt;0),"Дубль",IF(AND(I68&lt;&gt;"",COUNTIF(I$4:I67,I68)&gt;0),"Дубль","Оставить"))</f>
        <v>Дубль</v>
      </c>
      <c r="N68" s="17" t="str">
        <f aca="false">IF(M68="Дубль","",IF(COUNTIFS(D$5:D$81,D68,M$5:M$81,"Оставить")&gt;1,"Проверить",""))</f>
        <v/>
      </c>
    </row>
    <row r="69" customFormat="false" ht="15" hidden="false" customHeight="false" outlineLevel="0" collapsed="false">
      <c r="A69" s="17" t="n">
        <v>65</v>
      </c>
      <c r="B69" s="17" t="str">
        <f aca="false">'Исходные данные'!B69</f>
        <v>Старый список (Excel)</v>
      </c>
      <c r="C69" s="29" t="str">
        <f aca="false">'Исходные данные'!C69</f>
        <v>Jelena Koppel</v>
      </c>
      <c r="D69" s="17" t="str">
        <f aca="false">PROPER(TRIM(C69))</f>
        <v>Jelena Koppel</v>
      </c>
      <c r="E69" s="29" t="str">
        <f aca="false">'Исходные данные'!D69&amp;""</f>
        <v>5281 0713</v>
      </c>
      <c r="F69" s="30" t="str">
        <f aca="false">SUBSTITUTE(SUBSTITUTE(SUBSTITUTE(SUBSTITUTE(SUBSTITUTE(E69," ",""),"-",""),"+",""),"(",""),")","")</f>
        <v>52810713</v>
      </c>
      <c r="G69" s="17" t="str">
        <f aca="false">IF(F69="","",IF(LEFT(F69,3)="372","+372 "&amp;MID(F69,4,4)&amp;" "&amp;MID(F69,8,4),"+372 "&amp;LEFT(F69,4)&amp;" "&amp;MID(F69,5,4)))</f>
        <v>+372 5281 0713</v>
      </c>
      <c r="H69" s="29" t="str">
        <f aca="false">'Исходные данные'!E69</f>
        <v>jelena.koppel@example.org</v>
      </c>
      <c r="I69" s="17" t="str">
        <f aca="false">LOWER(TRIM(H69))</f>
        <v>jelena.koppel@example.org</v>
      </c>
      <c r="J69" s="29" t="str">
        <f aca="false">'Исходные данные'!F69</f>
        <v>13.05.2023</v>
      </c>
      <c r="K69" s="31" t="n">
        <f aca="false">IF(MID(J69,5,1)="-",DATE(VALUE(LEFT(J69,4)),VALUE(MID(J69,6,2)),VALUE(RIGHT(J69,2))),IF(LEN(J69)=10,DATE(VALUE(RIGHT(J69,4)),VALUE(MID(J69,4,2)),VALUE(LEFT(J69,2))),DATE(2000+VALUE(RIGHT(J69,2)),VALUE(MID(J69,4,2)),VALUE(LEFT(J69,2)))))</f>
        <v>45059</v>
      </c>
      <c r="L69" s="17" t="str">
        <f aca="false">TRIM(IF(EXACT(C69,D69),"","имя ")&amp;IF(EXACT(E69,G69),"","телефон ")&amp;IF(EXACT(H69,I69),"","email ")&amp;IF(AND(LEN(J69)=10,MID(J69,3,1)="."),"","дата"))</f>
        <v>телефон</v>
      </c>
      <c r="M69" s="32" t="str">
        <f aca="false">IF(AND(G69&lt;&gt;"",COUNTIF(G$4:G68,G69)&gt;0),"Дубль",IF(AND(I69&lt;&gt;"",COUNTIF(I$4:I68,I69)&gt;0),"Дубль","Оставить"))</f>
        <v>Оставить</v>
      </c>
      <c r="N69" s="17" t="str">
        <f aca="false">IF(M69="Дубль","",IF(COUNTIFS(D$5:D$81,D69,M$5:M$81,"Оставить")&gt;1,"Проверить",""))</f>
        <v/>
      </c>
    </row>
    <row r="70" customFormat="false" ht="15" hidden="false" customHeight="false" outlineLevel="0" collapsed="false">
      <c r="A70" s="17" t="n">
        <v>66</v>
      </c>
      <c r="B70" s="17" t="str">
        <f aca="false">'Исходные данные'!B70</f>
        <v>Старый список (Excel)</v>
      </c>
      <c r="C70" s="29" t="str">
        <f aca="false">'Исходные данные'!C70</f>
        <v>Triin Koppel</v>
      </c>
      <c r="D70" s="17" t="str">
        <f aca="false">PROPER(TRIM(C70))</f>
        <v>Triin Koppel</v>
      </c>
      <c r="E70" s="29" t="str">
        <f aca="false">'Исходные данные'!D70&amp;""</f>
        <v>5452 1412</v>
      </c>
      <c r="F70" s="30" t="str">
        <f aca="false">SUBSTITUTE(SUBSTITUTE(SUBSTITUTE(SUBSTITUTE(SUBSTITUTE(E70," ",""),"-",""),"+",""),"(",""),")","")</f>
        <v>54521412</v>
      </c>
      <c r="G70" s="17" t="str">
        <f aca="false">IF(F70="","",IF(LEFT(F70,3)="372","+372 "&amp;MID(F70,4,4)&amp;" "&amp;MID(F70,8,4),"+372 "&amp;LEFT(F70,4)&amp;" "&amp;MID(F70,5,4)))</f>
        <v>+372 5452 1412</v>
      </c>
      <c r="H70" s="29" t="str">
        <f aca="false">'Исходные данные'!E70</f>
        <v>triin_koppel@example.net</v>
      </c>
      <c r="I70" s="17" t="str">
        <f aca="false">LOWER(TRIM(H70))</f>
        <v>triin_koppel@example.net</v>
      </c>
      <c r="J70" s="29" t="str">
        <f aca="false">'Исходные данные'!F70</f>
        <v>03.01.2024</v>
      </c>
      <c r="K70" s="31" t="n">
        <f aca="false">IF(MID(J70,5,1)="-",DATE(VALUE(LEFT(J70,4)),VALUE(MID(J70,6,2)),VALUE(RIGHT(J70,2))),IF(LEN(J70)=10,DATE(VALUE(RIGHT(J70,4)),VALUE(MID(J70,4,2)),VALUE(LEFT(J70,2))),DATE(2000+VALUE(RIGHT(J70,2)),VALUE(MID(J70,4,2)),VALUE(LEFT(J70,2)))))</f>
        <v>45294</v>
      </c>
      <c r="L70" s="17" t="str">
        <f aca="false">TRIM(IF(EXACT(C70,D70),"","имя ")&amp;IF(EXACT(E70,G70),"","телефон ")&amp;IF(EXACT(H70,I70),"","email ")&amp;IF(AND(LEN(J70)=10,MID(J70,3,1)="."),"","дата"))</f>
        <v>телефон</v>
      </c>
      <c r="M70" s="32" t="str">
        <f aca="false">IF(AND(G70&lt;&gt;"",COUNTIF(G$4:G69,G70)&gt;0),"Дубль",IF(AND(I70&lt;&gt;"",COUNTIF(I$4:I69,I70)&gt;0),"Дубль","Оставить"))</f>
        <v>Оставить</v>
      </c>
      <c r="N70" s="17" t="str">
        <f aca="false">IF(M70="Дубль","",IF(COUNTIFS(D$5:D$81,D70,M$5:M$81,"Оставить")&gt;1,"Проверить",""))</f>
        <v>Проверить</v>
      </c>
    </row>
    <row r="71" customFormat="false" ht="15" hidden="false" customHeight="false" outlineLevel="0" collapsed="false">
      <c r="A71" s="17" t="n">
        <v>67</v>
      </c>
      <c r="B71" s="17" t="str">
        <f aca="false">'Исходные данные'!B71</f>
        <v>Старый список (Excel)</v>
      </c>
      <c r="C71" s="29" t="str">
        <f aca="false">'Исходные данные'!C71</f>
        <v>Kristiina Lõhmus</v>
      </c>
      <c r="D71" s="17" t="str">
        <f aca="false">PROPER(TRIM(C71))</f>
        <v>Kristiina Lõhmus</v>
      </c>
      <c r="E71" s="29" t="str">
        <f aca="false">'Исходные данные'!D71&amp;""</f>
        <v>5766 7674</v>
      </c>
      <c r="F71" s="30" t="str">
        <f aca="false">SUBSTITUTE(SUBSTITUTE(SUBSTITUTE(SUBSTITUTE(SUBSTITUTE(E71," ",""),"-",""),"+",""),"(",""),")","")</f>
        <v>57667674</v>
      </c>
      <c r="G71" s="17" t="str">
        <f aca="false">IF(F71="","",IF(LEFT(F71,3)="372","+372 "&amp;MID(F71,4,4)&amp;" "&amp;MID(F71,8,4),"+372 "&amp;LEFT(F71,4)&amp;" "&amp;MID(F71,5,4)))</f>
        <v>+372 5766 7674</v>
      </c>
      <c r="H71" s="29" t="str">
        <f aca="false">'Исходные данные'!E71</f>
        <v>kristiina.lohmus@example.org</v>
      </c>
      <c r="I71" s="17" t="str">
        <f aca="false">LOWER(TRIM(H71))</f>
        <v>kristiina.lohmus@example.org</v>
      </c>
      <c r="J71" s="29" t="str">
        <f aca="false">'Исходные данные'!F71</f>
        <v>21.10.2023</v>
      </c>
      <c r="K71" s="31" t="n">
        <f aca="false">IF(MID(J71,5,1)="-",DATE(VALUE(LEFT(J71,4)),VALUE(MID(J71,6,2)),VALUE(RIGHT(J71,2))),IF(LEN(J71)=10,DATE(VALUE(RIGHT(J71,4)),VALUE(MID(J71,4,2)),VALUE(LEFT(J71,2))),DATE(2000+VALUE(RIGHT(J71,2)),VALUE(MID(J71,4,2)),VALUE(LEFT(J71,2)))))</f>
        <v>45220</v>
      </c>
      <c r="L71" s="17" t="str">
        <f aca="false">TRIM(IF(EXACT(C71,D71),"","имя ")&amp;IF(EXACT(E71,G71),"","телефон ")&amp;IF(EXACT(H71,I71),"","email ")&amp;IF(AND(LEN(J71)=10,MID(J71,3,1)="."),"","дата"))</f>
        <v>телефон</v>
      </c>
      <c r="M71" s="32" t="str">
        <f aca="false">IF(AND(G71&lt;&gt;"",COUNTIF(G$4:G70,G71)&gt;0),"Дубль",IF(AND(I71&lt;&gt;"",COUNTIF(I$4:I70,I71)&gt;0),"Дубль","Оставить"))</f>
        <v>Оставить</v>
      </c>
      <c r="N71" s="17" t="str">
        <f aca="false">IF(M71="Дубль","",IF(COUNTIFS(D$5:D$81,D71,M$5:M$81,"Оставить")&gt;1,"Проверить",""))</f>
        <v/>
      </c>
    </row>
    <row r="72" customFormat="false" ht="15" hidden="false" customHeight="false" outlineLevel="0" collapsed="false">
      <c r="A72" s="17" t="n">
        <v>68</v>
      </c>
      <c r="B72" s="17" t="str">
        <f aca="false">'Исходные данные'!B72</f>
        <v>Выгрузка магазина</v>
      </c>
      <c r="C72" s="29" t="str">
        <f aca="false">'Исходные данные'!C72</f>
        <v>anu petrova</v>
      </c>
      <c r="D72" s="17" t="str">
        <f aca="false">PROPER(TRIM(C72))</f>
        <v>Anu Petrova</v>
      </c>
      <c r="E72" s="29" t="str">
        <f aca="false">'Исходные данные'!D72&amp;""</f>
        <v>+37257824614</v>
      </c>
      <c r="F72" s="30" t="str">
        <f aca="false">SUBSTITUTE(SUBSTITUTE(SUBSTITUTE(SUBSTITUTE(SUBSTITUTE(E72," ",""),"-",""),"+",""),"(",""),")","")</f>
        <v>37257824614</v>
      </c>
      <c r="G72" s="17" t="str">
        <f aca="false">IF(F72="","",IF(LEFT(F72,3)="372","+372 "&amp;MID(F72,4,4)&amp;" "&amp;MID(F72,8,4),"+372 "&amp;LEFT(F72,4)&amp;" "&amp;MID(F72,5,4)))</f>
        <v>+372 5782 4614</v>
      </c>
      <c r="H72" s="29" t="str">
        <f aca="false">'Исходные данные'!E72</f>
        <v>Anu.petrova@example.net</v>
      </c>
      <c r="I72" s="17" t="str">
        <f aca="false">LOWER(TRIM(H72))</f>
        <v>anu.petrova@example.net</v>
      </c>
      <c r="J72" s="29" t="str">
        <f aca="false">'Исходные данные'!F72</f>
        <v>2023-12-09</v>
      </c>
      <c r="K72" s="31" t="n">
        <f aca="false">IF(MID(J72,5,1)="-",DATE(VALUE(LEFT(J72,4)),VALUE(MID(J72,6,2)),VALUE(RIGHT(J72,2))),IF(LEN(J72)=10,DATE(VALUE(RIGHT(J72,4)),VALUE(MID(J72,4,2)),VALUE(LEFT(J72,2))),DATE(2000+VALUE(RIGHT(J72,2)),VALUE(MID(J72,4,2)),VALUE(LEFT(J72,2)))))</f>
        <v>45269</v>
      </c>
      <c r="L72" s="17" t="str">
        <f aca="false">TRIM(IF(EXACT(C72,D72),"","имя ")&amp;IF(EXACT(E72,G72),"","телефон ")&amp;IF(EXACT(H72,I72),"","email ")&amp;IF(AND(LEN(J72)=10,MID(J72,3,1)="."),"","дата"))</f>
        <v>имя телефон email дата</v>
      </c>
      <c r="M72" s="32" t="str">
        <f aca="false">IF(AND(G72&lt;&gt;"",COUNTIF(G$4:G71,G72)&gt;0),"Дубль",IF(AND(I72&lt;&gt;"",COUNTIF(I$4:I71,I72)&gt;0),"Дубль","Оставить"))</f>
        <v>Дубль</v>
      </c>
      <c r="N72" s="17" t="str">
        <f aca="false">IF(M72="Дубль","",IF(COUNTIFS(D$5:D$81,D72,M$5:M$81,"Оставить")&gt;1,"Проверить",""))</f>
        <v/>
      </c>
    </row>
    <row r="73" customFormat="false" ht="15" hidden="false" customHeight="false" outlineLevel="0" collapsed="false">
      <c r="A73" s="17" t="n">
        <v>69</v>
      </c>
      <c r="B73" s="17" t="str">
        <f aca="false">'Исходные данные'!B73</f>
        <v>Старый список (Excel)</v>
      </c>
      <c r="C73" s="29" t="str">
        <f aca="false">'Исходные данные'!C73</f>
        <v>Irina Popov</v>
      </c>
      <c r="D73" s="17" t="str">
        <f aca="false">PROPER(TRIM(C73))</f>
        <v>Irina Popov</v>
      </c>
      <c r="E73" s="29" t="str">
        <f aca="false">'Исходные данные'!D73&amp;""</f>
        <v>5518 5891</v>
      </c>
      <c r="F73" s="30" t="str">
        <f aca="false">SUBSTITUTE(SUBSTITUTE(SUBSTITUTE(SUBSTITUTE(SUBSTITUTE(E73," ",""),"-",""),"+",""),"(",""),")","")</f>
        <v>55185891</v>
      </c>
      <c r="G73" s="17" t="str">
        <f aca="false">IF(F73="","",IF(LEFT(F73,3)="372","+372 "&amp;MID(F73,4,4)&amp;" "&amp;MID(F73,8,4),"+372 "&amp;LEFT(F73,4)&amp;" "&amp;MID(F73,5,4)))</f>
        <v>+372 5518 5891</v>
      </c>
      <c r="H73" s="29" t="str">
        <f aca="false">'Исходные данные'!E73</f>
        <v>irina.popov@example.net</v>
      </c>
      <c r="I73" s="17" t="str">
        <f aca="false">LOWER(TRIM(H73))</f>
        <v>irina.popov@example.net</v>
      </c>
      <c r="J73" s="29" t="str">
        <f aca="false">'Исходные данные'!F73</f>
        <v>24.03.2023</v>
      </c>
      <c r="K73" s="31" t="n">
        <f aca="false">IF(MID(J73,5,1)="-",DATE(VALUE(LEFT(J73,4)),VALUE(MID(J73,6,2)),VALUE(RIGHT(J73,2))),IF(LEN(J73)=10,DATE(VALUE(RIGHT(J73,4)),VALUE(MID(J73,4,2)),VALUE(LEFT(J73,2))),DATE(2000+VALUE(RIGHT(J73,2)),VALUE(MID(J73,4,2)),VALUE(LEFT(J73,2)))))</f>
        <v>45009</v>
      </c>
      <c r="L73" s="17" t="str">
        <f aca="false">TRIM(IF(EXACT(C73,D73),"","имя ")&amp;IF(EXACT(E73,G73),"","телефон ")&amp;IF(EXACT(H73,I73),"","email ")&amp;IF(AND(LEN(J73)=10,MID(J73,3,1)="."),"","дата"))</f>
        <v>телефон</v>
      </c>
      <c r="M73" s="32" t="str">
        <f aca="false">IF(AND(G73&lt;&gt;"",COUNTIF(G$4:G72,G73)&gt;0),"Дубль",IF(AND(I73&lt;&gt;"",COUNTIF(I$4:I72,I73)&gt;0),"Дубль","Оставить"))</f>
        <v>Дубль</v>
      </c>
      <c r="N73" s="17" t="str">
        <f aca="false">IF(M73="Дубль","",IF(COUNTIFS(D$5:D$81,D73,M$5:M$81,"Оставить")&gt;1,"Проверить",""))</f>
        <v/>
      </c>
    </row>
    <row r="74" customFormat="false" ht="15" hidden="false" customHeight="false" outlineLevel="0" collapsed="false">
      <c r="A74" s="17" t="n">
        <v>70</v>
      </c>
      <c r="B74" s="17" t="str">
        <f aca="false">'Исходные данные'!B74</f>
        <v>Записи менеджера</v>
      </c>
      <c r="C74" s="29" t="str">
        <f aca="false">'Исходные данные'!C74</f>
        <v>Mihhail  Orlova </v>
      </c>
      <c r="D74" s="17" t="str">
        <f aca="false">PROPER(TRIM(C74))</f>
        <v>Mihhail Orlova</v>
      </c>
      <c r="E74" s="29" t="str">
        <f aca="false">'Исходные данные'!D74&amp;""</f>
        <v/>
      </c>
      <c r="F74" s="30" t="str">
        <f aca="false">SUBSTITUTE(SUBSTITUTE(SUBSTITUTE(SUBSTITUTE(SUBSTITUTE(E74," ",""),"-",""),"+",""),"(",""),")","")</f>
        <v/>
      </c>
      <c r="G74" s="17" t="str">
        <f aca="false">IF(F74="","",IF(LEFT(F74,3)="372","+372 "&amp;MID(F74,4,4)&amp;" "&amp;MID(F74,8,4),"+372 "&amp;LEFT(F74,4)&amp;" "&amp;MID(F74,5,4)))</f>
        <v/>
      </c>
      <c r="H74" s="29" t="str">
        <f aca="false">'Исходные данные'!E74</f>
        <v>mihhail.orlova@example.net</v>
      </c>
      <c r="I74" s="17" t="str">
        <f aca="false">LOWER(TRIM(H74))</f>
        <v>mihhail.orlova@example.net</v>
      </c>
      <c r="J74" s="29" t="str">
        <f aca="false">'Исходные данные'!F74</f>
        <v>05.10.24</v>
      </c>
      <c r="K74" s="31" t="n">
        <f aca="false">IF(MID(J74,5,1)="-",DATE(VALUE(LEFT(J74,4)),VALUE(MID(J74,6,2)),VALUE(RIGHT(J74,2))),IF(LEN(J74)=10,DATE(VALUE(RIGHT(J74,4)),VALUE(MID(J74,4,2)),VALUE(LEFT(J74,2))),DATE(2000+VALUE(RIGHT(J74,2)),VALUE(MID(J74,4,2)),VALUE(LEFT(J74,2)))))</f>
        <v>45570</v>
      </c>
      <c r="L74" s="17" t="str">
        <f aca="false">TRIM(IF(EXACT(C74,D74),"","имя ")&amp;IF(EXACT(E74,G74),"","телефон ")&amp;IF(EXACT(H74,I74),"","email ")&amp;IF(AND(LEN(J74)=10,MID(J74,3,1)="."),"","дата"))</f>
        <v>имя дата</v>
      </c>
      <c r="M74" s="32" t="str">
        <f aca="false">IF(AND(G74&lt;&gt;"",COUNTIF(G$4:G73,G74)&gt;0),"Дубль",IF(AND(I74&lt;&gt;"",COUNTIF(I$4:I73,I74)&gt;0),"Дубль","Оставить"))</f>
        <v>Оставить</v>
      </c>
      <c r="N74" s="17" t="str">
        <f aca="false">IF(M74="Дубль","",IF(COUNTIFS(D$5:D$81,D74,M$5:M$81,"Оставить")&gt;1,"Проверить",""))</f>
        <v/>
      </c>
    </row>
    <row r="75" customFormat="false" ht="15" hidden="false" customHeight="false" outlineLevel="0" collapsed="false">
      <c r="A75" s="17" t="n">
        <v>71</v>
      </c>
      <c r="B75" s="17" t="str">
        <f aca="false">'Исходные данные'!B75</f>
        <v>Выгрузка магазина</v>
      </c>
      <c r="C75" s="29" t="str">
        <f aca="false">'Исходные данные'!C75</f>
        <v>sergei ilves</v>
      </c>
      <c r="D75" s="17" t="str">
        <f aca="false">PROPER(TRIM(C75))</f>
        <v>Sergei Ilves</v>
      </c>
      <c r="E75" s="29" t="str">
        <f aca="false">'Исходные данные'!D75&amp;""</f>
        <v>+37252243864</v>
      </c>
      <c r="F75" s="30" t="str">
        <f aca="false">SUBSTITUTE(SUBSTITUTE(SUBSTITUTE(SUBSTITUTE(SUBSTITUTE(E75," ",""),"-",""),"+",""),"(",""),")","")</f>
        <v>37252243864</v>
      </c>
      <c r="G75" s="17" t="str">
        <f aca="false">IF(F75="","",IF(LEFT(F75,3)="372","+372 "&amp;MID(F75,4,4)&amp;" "&amp;MID(F75,8,4),"+372 "&amp;LEFT(F75,4)&amp;" "&amp;MID(F75,5,4)))</f>
        <v>+372 5224 3864</v>
      </c>
      <c r="H75" s="29" t="str">
        <f aca="false">'Исходные данные'!E75</f>
        <v>SERGEI.ILVES@EXAMPLE.ORG</v>
      </c>
      <c r="I75" s="17" t="str">
        <f aca="false">LOWER(TRIM(H75))</f>
        <v>sergei.ilves@example.org</v>
      </c>
      <c r="J75" s="29" t="str">
        <f aca="false">'Исходные данные'!F75</f>
        <v>2023-04-24</v>
      </c>
      <c r="K75" s="31" t="n">
        <f aca="false">IF(MID(J75,5,1)="-",DATE(VALUE(LEFT(J75,4)),VALUE(MID(J75,6,2)),VALUE(RIGHT(J75,2))),IF(LEN(J75)=10,DATE(VALUE(RIGHT(J75,4)),VALUE(MID(J75,4,2)),VALUE(LEFT(J75,2))),DATE(2000+VALUE(RIGHT(J75,2)),VALUE(MID(J75,4,2)),VALUE(LEFT(J75,2)))))</f>
        <v>45040</v>
      </c>
      <c r="L75" s="17" t="str">
        <f aca="false">TRIM(IF(EXACT(C75,D75),"","имя ")&amp;IF(EXACT(E75,G75),"","телефон ")&amp;IF(EXACT(H75,I75),"","email ")&amp;IF(AND(LEN(J75)=10,MID(J75,3,1)="."),"","дата"))</f>
        <v>имя телефон email дата</v>
      </c>
      <c r="M75" s="32" t="str">
        <f aca="false">IF(AND(G75&lt;&gt;"",COUNTIF(G$4:G74,G75)&gt;0),"Дубль",IF(AND(I75&lt;&gt;"",COUNTIF(I$4:I74,I75)&gt;0),"Дубль","Оставить"))</f>
        <v>Дубль</v>
      </c>
      <c r="N75" s="17" t="str">
        <f aca="false">IF(M75="Дубль","",IF(COUNTIFS(D$5:D$81,D75,M$5:M$81,"Оставить")&gt;1,"Проверить",""))</f>
        <v/>
      </c>
    </row>
    <row r="76" customFormat="false" ht="15" hidden="false" customHeight="false" outlineLevel="0" collapsed="false">
      <c r="A76" s="17" t="n">
        <v>72</v>
      </c>
      <c r="B76" s="17" t="str">
        <f aca="false">'Исходные данные'!B76</f>
        <v>Записи менеджера</v>
      </c>
      <c r="C76" s="29" t="str">
        <f aca="false">'Исходные данные'!C76</f>
        <v>Piret  Koppel </v>
      </c>
      <c r="D76" s="17" t="str">
        <f aca="false">PROPER(TRIM(C76))</f>
        <v>Piret Koppel</v>
      </c>
      <c r="E76" s="29" t="str">
        <f aca="false">'Исходные данные'!D76&amp;""</f>
        <v>(+372) 5963 2402</v>
      </c>
      <c r="F76" s="30" t="str">
        <f aca="false">SUBSTITUTE(SUBSTITUTE(SUBSTITUTE(SUBSTITUTE(SUBSTITUTE(E76," ",""),"-",""),"+",""),"(",""),")","")</f>
        <v>37259632402</v>
      </c>
      <c r="G76" s="17" t="str">
        <f aca="false">IF(F76="","",IF(LEFT(F76,3)="372","+372 "&amp;MID(F76,4,4)&amp;" "&amp;MID(F76,8,4),"+372 "&amp;LEFT(F76,4)&amp;" "&amp;MID(F76,5,4)))</f>
        <v>+372 5963 2402</v>
      </c>
      <c r="H76" s="29" t="str">
        <f aca="false">'Исходные данные'!E76</f>
        <v> piret.koppel@example.com </v>
      </c>
      <c r="I76" s="17" t="str">
        <f aca="false">LOWER(TRIM(H76))</f>
        <v>piret.koppel@example.com</v>
      </c>
      <c r="J76" s="29" t="str">
        <f aca="false">'Исходные данные'!F76</f>
        <v>03.10.24</v>
      </c>
      <c r="K76" s="31" t="n">
        <f aca="false">IF(MID(J76,5,1)="-",DATE(VALUE(LEFT(J76,4)),VALUE(MID(J76,6,2)),VALUE(RIGHT(J76,2))),IF(LEN(J76)=10,DATE(VALUE(RIGHT(J76,4)),VALUE(MID(J76,4,2)),VALUE(LEFT(J76,2))),DATE(2000+VALUE(RIGHT(J76,2)),VALUE(MID(J76,4,2)),VALUE(LEFT(J76,2)))))</f>
        <v>45568</v>
      </c>
      <c r="L76" s="17" t="str">
        <f aca="false">TRIM(IF(EXACT(C76,D76),"","имя ")&amp;IF(EXACT(E76,G76),"","телефон ")&amp;IF(EXACT(H76,I76),"","email ")&amp;IF(AND(LEN(J76)=10,MID(J76,3,1)="."),"","дата"))</f>
        <v>имя телефон email дата</v>
      </c>
      <c r="M76" s="32" t="str">
        <f aca="false">IF(AND(G76&lt;&gt;"",COUNTIF(G$4:G75,G76)&gt;0),"Дубль",IF(AND(I76&lt;&gt;"",COUNTIF(I$4:I75,I76)&gt;0),"Дубль","Оставить"))</f>
        <v>Дубль</v>
      </c>
      <c r="N76" s="17" t="str">
        <f aca="false">IF(M76="Дубль","",IF(COUNTIFS(D$5:D$81,D76,M$5:M$81,"Оставить")&gt;1,"Проверить",""))</f>
        <v/>
      </c>
    </row>
    <row r="77" customFormat="false" ht="15" hidden="false" customHeight="false" outlineLevel="0" collapsed="false">
      <c r="A77" s="17" t="n">
        <v>73</v>
      </c>
      <c r="B77" s="17" t="str">
        <f aca="false">'Исходные данные'!B77</f>
        <v>Старый список (Excel)</v>
      </c>
      <c r="C77" s="29" t="str">
        <f aca="false">'Исходные данные'!C77</f>
        <v>Olga Orlova</v>
      </c>
      <c r="D77" s="17" t="str">
        <f aca="false">PROPER(TRIM(C77))</f>
        <v>Olga Orlova</v>
      </c>
      <c r="E77" s="29" t="str">
        <f aca="false">'Исходные данные'!D77&amp;""</f>
        <v>5953 7345</v>
      </c>
      <c r="F77" s="30" t="str">
        <f aca="false">SUBSTITUTE(SUBSTITUTE(SUBSTITUTE(SUBSTITUTE(SUBSTITUTE(E77," ",""),"-",""),"+",""),"(",""),")","")</f>
        <v>59537345</v>
      </c>
      <c r="G77" s="17" t="str">
        <f aca="false">IF(F77="","",IF(LEFT(F77,3)="372","+372 "&amp;MID(F77,4,4)&amp;" "&amp;MID(F77,8,4),"+372 "&amp;LEFT(F77,4)&amp;" "&amp;MID(F77,5,4)))</f>
        <v>+372 5953 7345</v>
      </c>
      <c r="H77" s="29" t="str">
        <f aca="false">'Исходные данные'!E77</f>
        <v>olga.orlova@example.com</v>
      </c>
      <c r="I77" s="17" t="str">
        <f aca="false">LOWER(TRIM(H77))</f>
        <v>olga.orlova@example.com</v>
      </c>
      <c r="J77" s="29" t="str">
        <f aca="false">'Исходные данные'!F77</f>
        <v>14.03.2025</v>
      </c>
      <c r="K77" s="31" t="n">
        <f aca="false">IF(MID(J77,5,1)="-",DATE(VALUE(LEFT(J77,4)),VALUE(MID(J77,6,2)),VALUE(RIGHT(J77,2))),IF(LEN(J77)=10,DATE(VALUE(RIGHT(J77,4)),VALUE(MID(J77,4,2)),VALUE(LEFT(J77,2))),DATE(2000+VALUE(RIGHT(J77,2)),VALUE(MID(J77,4,2)),VALUE(LEFT(J77,2)))))</f>
        <v>45730</v>
      </c>
      <c r="L77" s="17" t="str">
        <f aca="false">TRIM(IF(EXACT(C77,D77),"","имя ")&amp;IF(EXACT(E77,G77),"","телефон ")&amp;IF(EXACT(H77,I77),"","email ")&amp;IF(AND(LEN(J77)=10,MID(J77,3,1)="."),"","дата"))</f>
        <v>телефон</v>
      </c>
      <c r="M77" s="32" t="str">
        <f aca="false">IF(AND(G77&lt;&gt;"",COUNTIF(G$4:G76,G77)&gt;0),"Дубль",IF(AND(I77&lt;&gt;"",COUNTIF(I$4:I76,I77)&gt;0),"Дубль","Оставить"))</f>
        <v>Дубль</v>
      </c>
      <c r="N77" s="17" t="str">
        <f aca="false">IF(M77="Дубль","",IF(COUNTIFS(D$5:D$81,D77,M$5:M$81,"Оставить")&gt;1,"Проверить",""))</f>
        <v/>
      </c>
    </row>
    <row r="78" customFormat="false" ht="15" hidden="false" customHeight="false" outlineLevel="0" collapsed="false">
      <c r="A78" s="17" t="n">
        <v>74</v>
      </c>
      <c r="B78" s="17" t="str">
        <f aca="false">'Исходные данные'!B78</f>
        <v>Записи менеджера</v>
      </c>
      <c r="C78" s="29" t="str">
        <f aca="false">'Исходные данные'!C78</f>
        <v>Svetlana  Ivanova</v>
      </c>
      <c r="D78" s="17" t="str">
        <f aca="false">PROPER(TRIM(C78))</f>
        <v>Svetlana Ivanova</v>
      </c>
      <c r="E78" s="29" t="str">
        <f aca="false">'Исходные данные'!D78&amp;""</f>
        <v>372-5822-9223</v>
      </c>
      <c r="F78" s="30" t="str">
        <f aca="false">SUBSTITUTE(SUBSTITUTE(SUBSTITUTE(SUBSTITUTE(SUBSTITUTE(E78," ",""),"-",""),"+",""),"(",""),")","")</f>
        <v>37258229223</v>
      </c>
      <c r="G78" s="17" t="str">
        <f aca="false">IF(F78="","",IF(LEFT(F78,3)="372","+372 "&amp;MID(F78,4,4)&amp;" "&amp;MID(F78,8,4),"+372 "&amp;LEFT(F78,4)&amp;" "&amp;MID(F78,5,4)))</f>
        <v>+372 5822 9223</v>
      </c>
      <c r="H78" s="29" t="str">
        <f aca="false">'Исходные данные'!E78</f>
        <v> svetlana.ivanova@example.com </v>
      </c>
      <c r="I78" s="17" t="str">
        <f aca="false">LOWER(TRIM(H78))</f>
        <v>svetlana.ivanova@example.com</v>
      </c>
      <c r="J78" s="29" t="str">
        <f aca="false">'Исходные данные'!F78</f>
        <v>08.07.23</v>
      </c>
      <c r="K78" s="31" t="n">
        <f aca="false">IF(MID(J78,5,1)="-",DATE(VALUE(LEFT(J78,4)),VALUE(MID(J78,6,2)),VALUE(RIGHT(J78,2))),IF(LEN(J78)=10,DATE(VALUE(RIGHT(J78,4)),VALUE(MID(J78,4,2)),VALUE(LEFT(J78,2))),DATE(2000+VALUE(RIGHT(J78,2)),VALUE(MID(J78,4,2)),VALUE(LEFT(J78,2)))))</f>
        <v>45115</v>
      </c>
      <c r="L78" s="17" t="str">
        <f aca="false">TRIM(IF(EXACT(C78,D78),"","имя ")&amp;IF(EXACT(E78,G78),"","телефон ")&amp;IF(EXACT(H78,I78),"","email ")&amp;IF(AND(LEN(J78)=10,MID(J78,3,1)="."),"","дата"))</f>
        <v>имя телефон email дата</v>
      </c>
      <c r="M78" s="32" t="str">
        <f aca="false">IF(AND(G78&lt;&gt;"",COUNTIF(G$4:G77,G78)&gt;0),"Дубль",IF(AND(I78&lt;&gt;"",COUNTIF(I$4:I77,I78)&gt;0),"Дубль","Оставить"))</f>
        <v>Оставить</v>
      </c>
      <c r="N78" s="17" t="str">
        <f aca="false">IF(M78="Дубль","",IF(COUNTIFS(D$5:D$81,D78,M$5:M$81,"Оставить")&gt;1,"Проверить",""))</f>
        <v/>
      </c>
    </row>
    <row r="79" customFormat="false" ht="15" hidden="false" customHeight="false" outlineLevel="0" collapsed="false">
      <c r="A79" s="17" t="n">
        <v>75</v>
      </c>
      <c r="B79" s="17" t="str">
        <f aca="false">'Исходные данные'!B79</f>
        <v>Выгрузка магазина</v>
      </c>
      <c r="C79" s="29" t="str">
        <f aca="false">'Исходные данные'!C79</f>
        <v>katrin raud</v>
      </c>
      <c r="D79" s="17" t="str">
        <f aca="false">PROPER(TRIM(C79))</f>
        <v>Katrin Raud</v>
      </c>
      <c r="E79" s="29" t="str">
        <f aca="false">'Исходные данные'!D79&amp;""</f>
        <v>+37253354635</v>
      </c>
      <c r="F79" s="30" t="str">
        <f aca="false">SUBSTITUTE(SUBSTITUTE(SUBSTITUTE(SUBSTITUTE(SUBSTITUTE(E79," ",""),"-",""),"+",""),"(",""),")","")</f>
        <v>37253354635</v>
      </c>
      <c r="G79" s="17" t="str">
        <f aca="false">IF(F79="","",IF(LEFT(F79,3)="372","+372 "&amp;MID(F79,4,4)&amp;" "&amp;MID(F79,8,4),"+372 "&amp;LEFT(F79,4)&amp;" "&amp;MID(F79,5,4)))</f>
        <v>+372 5335 4635</v>
      </c>
      <c r="H79" s="29" t="str">
        <f aca="false">'Исходные данные'!E79</f>
        <v>Katrin.raud@example.net</v>
      </c>
      <c r="I79" s="17" t="str">
        <f aca="false">LOWER(TRIM(H79))</f>
        <v>katrin.raud@example.net</v>
      </c>
      <c r="J79" s="29" t="str">
        <f aca="false">'Исходные данные'!F79</f>
        <v>2023-01-16</v>
      </c>
      <c r="K79" s="31" t="n">
        <f aca="false">IF(MID(J79,5,1)="-",DATE(VALUE(LEFT(J79,4)),VALUE(MID(J79,6,2)),VALUE(RIGHT(J79,2))),IF(LEN(J79)=10,DATE(VALUE(RIGHT(J79,4)),VALUE(MID(J79,4,2)),VALUE(LEFT(J79,2))),DATE(2000+VALUE(RIGHT(J79,2)),VALUE(MID(J79,4,2)),VALUE(LEFT(J79,2)))))</f>
        <v>44942</v>
      </c>
      <c r="L79" s="17" t="str">
        <f aca="false">TRIM(IF(EXACT(C79,D79),"","имя ")&amp;IF(EXACT(E79,G79),"","телефон ")&amp;IF(EXACT(H79,I79),"","email ")&amp;IF(AND(LEN(J79)=10,MID(J79,3,1)="."),"","дата"))</f>
        <v>имя телефон email дата</v>
      </c>
      <c r="M79" s="32" t="str">
        <f aca="false">IF(AND(G79&lt;&gt;"",COUNTIF(G$4:G78,G79)&gt;0),"Дубль",IF(AND(I79&lt;&gt;"",COUNTIF(I$4:I78,I79)&gt;0),"Дубль","Оставить"))</f>
        <v>Дубль</v>
      </c>
      <c r="N79" s="17" t="str">
        <f aca="false">IF(M79="Дубль","",IF(COUNTIFS(D$5:D$81,D79,M$5:M$81,"Оставить")&gt;1,"Проверить",""))</f>
        <v/>
      </c>
    </row>
    <row r="80" customFormat="false" ht="15" hidden="false" customHeight="false" outlineLevel="0" collapsed="false">
      <c r="A80" s="17" t="n">
        <v>76</v>
      </c>
      <c r="B80" s="17" t="str">
        <f aca="false">'Исходные данные'!B80</f>
        <v>Старый список (Excel)</v>
      </c>
      <c r="C80" s="29" t="str">
        <f aca="false">'Исходные данные'!C80</f>
        <v>ANU VOLKOV</v>
      </c>
      <c r="D80" s="17" t="str">
        <f aca="false">PROPER(TRIM(C80))</f>
        <v>Anu Volkov</v>
      </c>
      <c r="E80" s="29" t="str">
        <f aca="false">'Исходные данные'!D80&amp;""</f>
        <v>5938 4802</v>
      </c>
      <c r="F80" s="30" t="str">
        <f aca="false">SUBSTITUTE(SUBSTITUTE(SUBSTITUTE(SUBSTITUTE(SUBSTITUTE(E80," ",""),"-",""),"+",""),"(",""),")","")</f>
        <v>59384802</v>
      </c>
      <c r="G80" s="17" t="str">
        <f aca="false">IF(F80="","",IF(LEFT(F80,3)="372","+372 "&amp;MID(F80,4,4)&amp;" "&amp;MID(F80,8,4),"+372 "&amp;LEFT(F80,4)&amp;" "&amp;MID(F80,5,4)))</f>
        <v>+372 5938 4802</v>
      </c>
      <c r="H80" s="29" t="str">
        <f aca="false">'Исходные данные'!E80</f>
        <v>anu.volkov@example.com</v>
      </c>
      <c r="I80" s="17" t="str">
        <f aca="false">LOWER(TRIM(H80))</f>
        <v>anu.volkov@example.com</v>
      </c>
      <c r="J80" s="29" t="str">
        <f aca="false">'Исходные данные'!F80</f>
        <v>15.02.2025</v>
      </c>
      <c r="K80" s="31" t="n">
        <f aca="false">IF(MID(J80,5,1)="-",DATE(VALUE(LEFT(J80,4)),VALUE(MID(J80,6,2)),VALUE(RIGHT(J80,2))),IF(LEN(J80)=10,DATE(VALUE(RIGHT(J80,4)),VALUE(MID(J80,4,2)),VALUE(LEFT(J80,2))),DATE(2000+VALUE(RIGHT(J80,2)),VALUE(MID(J80,4,2)),VALUE(LEFT(J80,2)))))</f>
        <v>45703</v>
      </c>
      <c r="L80" s="17" t="str">
        <f aca="false">TRIM(IF(EXACT(C80,D80),"","имя ")&amp;IF(EXACT(E80,G80),"","телефон ")&amp;IF(EXACT(H80,I80),"","email ")&amp;IF(AND(LEN(J80)=10,MID(J80,3,1)="."),"","дата"))</f>
        <v>имя телефон</v>
      </c>
      <c r="M80" s="32" t="str">
        <f aca="false">IF(AND(G80&lt;&gt;"",COUNTIF(G$4:G79,G80)&gt;0),"Дубль",IF(AND(I80&lt;&gt;"",COUNTIF(I$4:I79,I80)&gt;0),"Дубль","Оставить"))</f>
        <v>Дубль</v>
      </c>
      <c r="N80" s="17" t="str">
        <f aca="false">IF(M80="Дубль","",IF(COUNTIFS(D$5:D$81,D80,M$5:M$81,"Оставить")&gt;1,"Проверить",""))</f>
        <v/>
      </c>
    </row>
    <row r="81" customFormat="false" ht="15" hidden="false" customHeight="false" outlineLevel="0" collapsed="false">
      <c r="A81" s="17" t="n">
        <v>77</v>
      </c>
      <c r="B81" s="17" t="str">
        <f aca="false">'Исходные данные'!B81</f>
        <v>Выгрузка магазина</v>
      </c>
      <c r="C81" s="29" t="str">
        <f aca="false">'Исходные данные'!C81</f>
        <v>dmitri raud</v>
      </c>
      <c r="D81" s="17" t="str">
        <f aca="false">PROPER(TRIM(C81))</f>
        <v>Dmitri Raud</v>
      </c>
      <c r="E81" s="29" t="str">
        <f aca="false">'Исходные данные'!D81&amp;""</f>
        <v>+37253943283</v>
      </c>
      <c r="F81" s="30" t="str">
        <f aca="false">SUBSTITUTE(SUBSTITUTE(SUBSTITUTE(SUBSTITUTE(SUBSTITUTE(E81," ",""),"-",""),"+",""),"(",""),")","")</f>
        <v>37253943283</v>
      </c>
      <c r="G81" s="17" t="str">
        <f aca="false">IF(F81="","",IF(LEFT(F81,3)="372","+372 "&amp;MID(F81,4,4)&amp;" "&amp;MID(F81,8,4),"+372 "&amp;LEFT(F81,4)&amp;" "&amp;MID(F81,5,4)))</f>
        <v>+372 5394 3283</v>
      </c>
      <c r="H81" s="29" t="str">
        <f aca="false">'Исходные данные'!E81</f>
        <v>DMITRI.RAUD@EXAMPLE.NET</v>
      </c>
      <c r="I81" s="17" t="str">
        <f aca="false">LOWER(TRIM(H81))</f>
        <v>dmitri.raud@example.net</v>
      </c>
      <c r="J81" s="29" t="str">
        <f aca="false">'Исходные данные'!F81</f>
        <v>2023-03-08</v>
      </c>
      <c r="K81" s="31" t="n">
        <f aca="false">IF(MID(J81,5,1)="-",DATE(VALUE(LEFT(J81,4)),VALUE(MID(J81,6,2)),VALUE(RIGHT(J81,2))),IF(LEN(J81)=10,DATE(VALUE(RIGHT(J81,4)),VALUE(MID(J81,4,2)),VALUE(LEFT(J81,2))),DATE(2000+VALUE(RIGHT(J81,2)),VALUE(MID(J81,4,2)),VALUE(LEFT(J81,2)))))</f>
        <v>44993</v>
      </c>
      <c r="L81" s="17" t="str">
        <f aca="false">TRIM(IF(EXACT(C81,D81),"","имя ")&amp;IF(EXACT(E81,G81),"","телефон ")&amp;IF(EXACT(H81,I81),"","email ")&amp;IF(AND(LEN(J81)=10,MID(J81,3,1)="."),"","дата"))</f>
        <v>имя телефон email дата</v>
      </c>
      <c r="M81" s="32" t="str">
        <f aca="false">IF(AND(G81&lt;&gt;"",COUNTIF(G$4:G80,G81)&gt;0),"Дубль",IF(AND(I81&lt;&gt;"",COUNTIF(I$4:I80,I81)&gt;0),"Дубль","Оставить"))</f>
        <v>Дубль</v>
      </c>
      <c r="N81" s="17" t="str">
        <f aca="false">IF(M81="Дубль","",IF(COUNTIFS(D$5:D$81,D81,M$5:M$81,"Оставить")&gt;1,"Проверить",""))</f>
        <v/>
      </c>
    </row>
  </sheetData>
  <autoFilter ref="A4:N81"/>
  <conditionalFormatting sqref="A5:N81">
    <cfRule type="expression" priority="2" aboveAverage="0" equalAverage="0" bottom="0" percent="0" rank="0" text="" dxfId="11">
      <formula>$M5="Дубль"</formula>
    </cfRule>
    <cfRule type="expression" priority="3" aboveAverage="0" equalAverage="0" bottom="0" percent="0" rank="0" text="" dxfId="12">
      <formula>$N5="Проверить"</formula>
    </cfRule>
  </conditionalFormatting>
  <conditionalFormatting sqref="D5:D81">
    <cfRule type="expression" priority="4" aboveAverage="0" equalAverage="0" bottom="0" percent="0" rank="0" text="" dxfId="13">
      <formula>NOT(EXACT(D5,C5))</formula>
    </cfRule>
  </conditionalFormatting>
  <conditionalFormatting sqref="G5:G81">
    <cfRule type="expression" priority="5" aboveAverage="0" equalAverage="0" bottom="0" percent="0" rank="0" text="" dxfId="13">
      <formula>NOT(EXACT(G5,E5))</formula>
    </cfRule>
  </conditionalFormatting>
  <conditionalFormatting sqref="I5:I81">
    <cfRule type="expression" priority="6" aboveAverage="0" equalAverage="0" bottom="0" percent="0" rank="0" text="" dxfId="13">
      <formula>NOT(EXACT(I5,H5))</formula>
    </cfRule>
  </conditionalFormatting>
  <conditionalFormatting sqref="K5:K81">
    <cfRule type="expression" priority="7" aboveAverage="0" equalAverage="0" bottom="0" percent="0" rank="0" text="" dxfId="13">
      <formula>NOT(AND(LEN(J5)=10,MID(J5,3,1)="."))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6B3F"/>
    <pageSetUpPr fitToPage="true"/>
  </sheetPr>
  <dimension ref="A1:G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20"/>
    <col collapsed="false" customWidth="true" hidden="false" outlineLevel="0" max="4" min="4" style="0" width="32"/>
    <col collapsed="false" customWidth="true" hidden="false" outlineLevel="0" max="5" min="5" style="0" width="16"/>
    <col collapsed="false" customWidth="true" hidden="false" outlineLevel="0" max="6" min="6" style="0" width="22"/>
    <col collapsed="false" customWidth="true" hidden="false" outlineLevel="0" max="7" min="7" style="0" width="12"/>
  </cols>
  <sheetData>
    <row r="1" customFormat="false" ht="25.5" hidden="false" customHeight="true" outlineLevel="0" collapsed="false">
      <c r="A1" s="2" t="s">
        <v>374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3" t="s">
        <v>375</v>
      </c>
      <c r="B2" s="1"/>
      <c r="C2" s="1"/>
      <c r="D2" s="1"/>
      <c r="E2" s="1"/>
      <c r="F2" s="1"/>
      <c r="G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</row>
    <row r="4" customFormat="false" ht="30" hidden="false" customHeight="true" outlineLevel="0" collapsed="false">
      <c r="A4" s="16" t="s">
        <v>69</v>
      </c>
      <c r="B4" s="16" t="s">
        <v>70</v>
      </c>
      <c r="C4" s="16" t="s">
        <v>71</v>
      </c>
      <c r="D4" s="16" t="s">
        <v>72</v>
      </c>
      <c r="E4" s="16" t="s">
        <v>376</v>
      </c>
      <c r="F4" s="16" t="s">
        <v>16</v>
      </c>
      <c r="G4" s="16" t="s">
        <v>377</v>
      </c>
    </row>
    <row r="5" customFormat="false" ht="15" hidden="false" customHeight="false" outlineLevel="0" collapsed="false">
      <c r="A5" s="17" t="n">
        <v>1</v>
      </c>
      <c r="B5" s="17" t="str">
        <f aca="false">Обработка!D5</f>
        <v>Natalja Lepp</v>
      </c>
      <c r="C5" s="17" t="str">
        <f aca="false">Обработка!G5</f>
        <v>+372 5839 0885</v>
      </c>
      <c r="D5" s="17" t="str">
        <f aca="false">Обработка!I5</f>
        <v>natalja.lepp@example.net</v>
      </c>
      <c r="E5" s="31" t="n">
        <f aca="false">Обработка!K5</f>
        <v>45177</v>
      </c>
      <c r="F5" s="17" t="str">
        <f aca="false">Обработка!B5</f>
        <v>Старый список (Excel)</v>
      </c>
      <c r="G5" s="17" t="str">
        <f aca="false">Обработка!N5</f>
        <v/>
      </c>
    </row>
    <row r="6" customFormat="false" ht="15" hidden="false" customHeight="false" outlineLevel="0" collapsed="false">
      <c r="A6" s="18" t="n">
        <v>2</v>
      </c>
      <c r="B6" s="18" t="str">
        <f aca="false">Обработка!D6</f>
        <v>Piret Koppel</v>
      </c>
      <c r="C6" s="18" t="str">
        <f aca="false">Обработка!G6</f>
        <v>+372 5963 2402</v>
      </c>
      <c r="D6" s="18" t="str">
        <f aca="false">Обработка!I6</f>
        <v>piret.koppel@example.com</v>
      </c>
      <c r="E6" s="33" t="n">
        <f aca="false">Обработка!K6</f>
        <v>45568</v>
      </c>
      <c r="F6" s="18" t="str">
        <f aca="false">Обработка!B6</f>
        <v>Старый список (Excel)</v>
      </c>
      <c r="G6" s="18" t="str">
        <f aca="false">Обработка!N6</f>
        <v/>
      </c>
    </row>
    <row r="7" customFormat="false" ht="15" hidden="false" customHeight="false" outlineLevel="0" collapsed="false">
      <c r="A7" s="17" t="n">
        <v>3</v>
      </c>
      <c r="B7" s="17" t="str">
        <f aca="false">Обработка!D7</f>
        <v>Tõnu Kallas</v>
      </c>
      <c r="C7" s="17" t="str">
        <f aca="false">Обработка!G7</f>
        <v>+372 5170 2635</v>
      </c>
      <c r="D7" s="17" t="str">
        <f aca="false">Обработка!I7</f>
        <v>tonu.kallas@example.net</v>
      </c>
      <c r="E7" s="31" t="n">
        <f aca="false">Обработка!K7</f>
        <v>45525</v>
      </c>
      <c r="F7" s="17" t="str">
        <f aca="false">Обработка!B7</f>
        <v>Выгрузка магазина</v>
      </c>
      <c r="G7" s="17" t="str">
        <f aca="false">Обработка!N7</f>
        <v>Проверить</v>
      </c>
    </row>
    <row r="8" customFormat="false" ht="15" hidden="false" customHeight="false" outlineLevel="0" collapsed="false">
      <c r="A8" s="18" t="n">
        <v>4</v>
      </c>
      <c r="B8" s="18" t="str">
        <f aca="false">Обработка!D8</f>
        <v>Irina Popov</v>
      </c>
      <c r="C8" s="18" t="str">
        <f aca="false">Обработка!G8</f>
        <v>+372 5518 5891</v>
      </c>
      <c r="D8" s="18" t="str">
        <f aca="false">Обработка!I8</f>
        <v>irina.popov@example.net</v>
      </c>
      <c r="E8" s="33" t="n">
        <f aca="false">Обработка!K8</f>
        <v>45009</v>
      </c>
      <c r="F8" s="18" t="str">
        <f aca="false">Обработка!B8</f>
        <v>Выгрузка магазина</v>
      </c>
      <c r="G8" s="18" t="str">
        <f aca="false">Обработка!N8</f>
        <v/>
      </c>
    </row>
    <row r="9" customFormat="false" ht="15" hidden="false" customHeight="false" outlineLevel="0" collapsed="false">
      <c r="A9" s="17" t="n">
        <v>5</v>
      </c>
      <c r="B9" s="17" t="str">
        <f aca="false">Обработка!D9</f>
        <v>Anu Ilves</v>
      </c>
      <c r="C9" s="17" t="str">
        <f aca="false">Обработка!G9</f>
        <v>+372 5429 8229</v>
      </c>
      <c r="D9" s="17" t="str">
        <f aca="false">Обработка!I9</f>
        <v>anu.ilves@example.net</v>
      </c>
      <c r="E9" s="31" t="n">
        <f aca="false">Обработка!K9</f>
        <v>45524</v>
      </c>
      <c r="F9" s="17" t="str">
        <f aca="false">Обработка!B9</f>
        <v>Записи менеджера</v>
      </c>
      <c r="G9" s="17" t="str">
        <f aca="false">Обработка!N9</f>
        <v/>
      </c>
    </row>
    <row r="10" customFormat="false" ht="15" hidden="false" customHeight="false" outlineLevel="0" collapsed="false">
      <c r="A10" s="18" t="n">
        <v>6</v>
      </c>
      <c r="B10" s="18" t="str">
        <f aca="false">Обработка!D10</f>
        <v>Kristiina Zahharov</v>
      </c>
      <c r="C10" s="18" t="str">
        <f aca="false">Обработка!G10</f>
        <v>+372 5867 9867</v>
      </c>
      <c r="D10" s="18" t="str">
        <f aca="false">Обработка!I10</f>
        <v>kristiina.zahharov@example.org</v>
      </c>
      <c r="E10" s="33" t="n">
        <f aca="false">Обработка!K10</f>
        <v>45538</v>
      </c>
      <c r="F10" s="18" t="str">
        <f aca="false">Обработка!B10</f>
        <v>Выгрузка магазина</v>
      </c>
      <c r="G10" s="18" t="str">
        <f aca="false">Обработка!N10</f>
        <v/>
      </c>
    </row>
    <row r="11" customFormat="false" ht="15" hidden="false" customHeight="false" outlineLevel="0" collapsed="false">
      <c r="A11" s="17" t="n">
        <v>7</v>
      </c>
      <c r="B11" s="17" t="str">
        <f aca="false">Обработка!D11</f>
        <v>Peeter Laur</v>
      </c>
      <c r="C11" s="17" t="str">
        <f aca="false">Обработка!G11</f>
        <v>+372 5958 8401</v>
      </c>
      <c r="D11" s="17" t="str">
        <f aca="false">Обработка!I11</f>
        <v>peeter.laur@example.org</v>
      </c>
      <c r="E11" s="31" t="n">
        <f aca="false">Обработка!K11</f>
        <v>45956</v>
      </c>
      <c r="F11" s="17" t="str">
        <f aca="false">Обработка!B11</f>
        <v>Записи менеджера</v>
      </c>
      <c r="G11" s="17" t="str">
        <f aca="false">Обработка!N11</f>
        <v/>
      </c>
    </row>
    <row r="12" customFormat="false" ht="15" hidden="false" customHeight="false" outlineLevel="0" collapsed="false">
      <c r="A12" s="18" t="n">
        <v>8</v>
      </c>
      <c r="B12" s="18" t="str">
        <f aca="false">Обработка!D12</f>
        <v>Olga Orlova</v>
      </c>
      <c r="C12" s="18" t="str">
        <f aca="false">Обработка!G12</f>
        <v/>
      </c>
      <c r="D12" s="18" t="str">
        <f aca="false">Обработка!I12</f>
        <v>olga.orlova@example.com</v>
      </c>
      <c r="E12" s="33" t="n">
        <f aca="false">Обработка!K12</f>
        <v>45730</v>
      </c>
      <c r="F12" s="18" t="str">
        <f aca="false">Обработка!B12</f>
        <v>Записи менеджера</v>
      </c>
      <c r="G12" s="18" t="str">
        <f aca="false">Обработка!N12</f>
        <v/>
      </c>
    </row>
    <row r="13" customFormat="false" ht="15" hidden="false" customHeight="false" outlineLevel="0" collapsed="false">
      <c r="A13" s="17" t="n">
        <v>9</v>
      </c>
      <c r="B13" s="17" t="str">
        <f aca="false">Обработка!D13</f>
        <v>Liis Oja</v>
      </c>
      <c r="C13" s="17" t="str">
        <f aca="false">Обработка!G13</f>
        <v>+372 5439 8634</v>
      </c>
      <c r="D13" s="17" t="str">
        <f aca="false">Обработка!I13</f>
        <v>liis.oja@example.net</v>
      </c>
      <c r="E13" s="31" t="n">
        <f aca="false">Обработка!K13</f>
        <v>45099</v>
      </c>
      <c r="F13" s="17" t="str">
        <f aca="false">Обработка!B13</f>
        <v>Старый список (Excel)</v>
      </c>
      <c r="G13" s="17" t="str">
        <f aca="false">Обработка!N13</f>
        <v/>
      </c>
    </row>
    <row r="14" customFormat="false" ht="15" hidden="false" customHeight="false" outlineLevel="0" collapsed="false">
      <c r="A14" s="18" t="n">
        <v>10</v>
      </c>
      <c r="B14" s="18" t="str">
        <f aca="false">Обработка!D14</f>
        <v>Triin Koppel</v>
      </c>
      <c r="C14" s="18" t="str">
        <f aca="false">Обработка!G14</f>
        <v>+372 5485 3154</v>
      </c>
      <c r="D14" s="18" t="str">
        <f aca="false">Обработка!I14</f>
        <v>triin.koppel@example.net</v>
      </c>
      <c r="E14" s="33" t="n">
        <f aca="false">Обработка!K14</f>
        <v>45294</v>
      </c>
      <c r="F14" s="18" t="str">
        <f aca="false">Обработка!B14</f>
        <v>Записи менеджера</v>
      </c>
      <c r="G14" s="18" t="str">
        <f aca="false">Обработка!N14</f>
        <v>Проверить</v>
      </c>
    </row>
    <row r="15" customFormat="false" ht="15" hidden="false" customHeight="false" outlineLevel="0" collapsed="false">
      <c r="A15" s="17" t="n">
        <v>11</v>
      </c>
      <c r="B15" s="17" t="str">
        <f aca="false">Обработка!D15</f>
        <v>Mari Popov</v>
      </c>
      <c r="C15" s="17" t="str">
        <f aca="false">Обработка!G15</f>
        <v>+372 5741 4492</v>
      </c>
      <c r="D15" s="17" t="str">
        <f aca="false">Обработка!I15</f>
        <v>mari.popov@example.org</v>
      </c>
      <c r="E15" s="31" t="n">
        <f aca="false">Обработка!K15</f>
        <v>45677</v>
      </c>
      <c r="F15" s="17" t="str">
        <f aca="false">Обработка!B15</f>
        <v>Старый список (Excel)</v>
      </c>
      <c r="G15" s="17" t="str">
        <f aca="false">Обработка!N15</f>
        <v/>
      </c>
    </row>
    <row r="16" customFormat="false" ht="15" hidden="false" customHeight="false" outlineLevel="0" collapsed="false">
      <c r="A16" s="18" t="n">
        <v>12</v>
      </c>
      <c r="B16" s="18" t="str">
        <f aca="false">Обработка!D16</f>
        <v>Marko Popov</v>
      </c>
      <c r="C16" s="18" t="str">
        <f aca="false">Обработка!G16</f>
        <v>+372 5268 3304</v>
      </c>
      <c r="D16" s="18" t="str">
        <f aca="false">Обработка!I16</f>
        <v>marko.popov@example.com</v>
      </c>
      <c r="E16" s="33" t="n">
        <f aca="false">Обработка!K16</f>
        <v>45031</v>
      </c>
      <c r="F16" s="18" t="str">
        <f aca="false">Обработка!B16</f>
        <v>Старый список (Excel)</v>
      </c>
      <c r="G16" s="18" t="str">
        <f aca="false">Обработка!N16</f>
        <v/>
      </c>
    </row>
    <row r="17" customFormat="false" ht="15" hidden="false" customHeight="false" outlineLevel="0" collapsed="false">
      <c r="A17" s="17" t="n">
        <v>13</v>
      </c>
      <c r="B17" s="17" t="str">
        <f aca="false">Обработка!D17</f>
        <v>Jaan Kask</v>
      </c>
      <c r="C17" s="17" t="str">
        <f aca="false">Обработка!G17</f>
        <v>+372 5419 1165</v>
      </c>
      <c r="D17" s="17" t="str">
        <f aca="false">Обработка!I17</f>
        <v>jaan.kask@example.com</v>
      </c>
      <c r="E17" s="31" t="n">
        <f aca="false">Обработка!K17</f>
        <v>45682</v>
      </c>
      <c r="F17" s="17" t="str">
        <f aca="false">Обработка!B17</f>
        <v>Выгрузка магазина</v>
      </c>
      <c r="G17" s="17" t="str">
        <f aca="false">Обработка!N17</f>
        <v/>
      </c>
    </row>
    <row r="18" customFormat="false" ht="15" hidden="false" customHeight="false" outlineLevel="0" collapsed="false">
      <c r="A18" s="18" t="n">
        <v>14</v>
      </c>
      <c r="B18" s="18" t="str">
        <f aca="false">Обработка!D18</f>
        <v>Jaan Sepp</v>
      </c>
      <c r="C18" s="18" t="str">
        <f aca="false">Обработка!G18</f>
        <v>+372 5573 0535</v>
      </c>
      <c r="D18" s="18" t="str">
        <f aca="false">Обработка!I18</f>
        <v>jaan.sepp@example.org</v>
      </c>
      <c r="E18" s="33" t="n">
        <f aca="false">Обработка!K18</f>
        <v>45935</v>
      </c>
      <c r="F18" s="18" t="str">
        <f aca="false">Обработка!B18</f>
        <v>Старый список (Excel)</v>
      </c>
      <c r="G18" s="18" t="str">
        <f aca="false">Обработка!N18</f>
        <v/>
      </c>
    </row>
    <row r="19" customFormat="false" ht="15" hidden="false" customHeight="false" outlineLevel="0" collapsed="false">
      <c r="A19" s="17" t="n">
        <v>15</v>
      </c>
      <c r="B19" s="17" t="str">
        <f aca="false">Обработка!D22</f>
        <v>Aleksei Orlova</v>
      </c>
      <c r="C19" s="17" t="str">
        <f aca="false">Обработка!G22</f>
        <v>+372 5936 0271</v>
      </c>
      <c r="D19" s="17" t="str">
        <f aca="false">Обработка!I22</f>
        <v>aleksei.orlova@example.com</v>
      </c>
      <c r="E19" s="31" t="n">
        <f aca="false">Обработка!K22</f>
        <v>45495</v>
      </c>
      <c r="F19" s="17" t="str">
        <f aca="false">Обработка!B22</f>
        <v>Старый список (Excel)</v>
      </c>
      <c r="G19" s="17" t="str">
        <f aca="false">Обработка!N22</f>
        <v/>
      </c>
    </row>
    <row r="20" customFormat="false" ht="15" hidden="false" customHeight="false" outlineLevel="0" collapsed="false">
      <c r="A20" s="18" t="n">
        <v>16</v>
      </c>
      <c r="B20" s="18" t="str">
        <f aca="false">Обработка!D25</f>
        <v>Svetlana Teder</v>
      </c>
      <c r="C20" s="18" t="str">
        <f aca="false">Обработка!G25</f>
        <v>+372 5610 2708</v>
      </c>
      <c r="D20" s="18" t="str">
        <f aca="false">Обработка!I25</f>
        <v>svetlana.teder@example.com</v>
      </c>
      <c r="E20" s="33" t="n">
        <f aca="false">Обработка!K25</f>
        <v>44998</v>
      </c>
      <c r="F20" s="18" t="str">
        <f aca="false">Обработка!B25</f>
        <v>Выгрузка магазина</v>
      </c>
      <c r="G20" s="18" t="str">
        <f aca="false">Обработка!N25</f>
        <v/>
      </c>
    </row>
    <row r="21" customFormat="false" ht="15" hidden="false" customHeight="false" outlineLevel="0" collapsed="false">
      <c r="A21" s="17" t="n">
        <v>17</v>
      </c>
      <c r="B21" s="17" t="str">
        <f aca="false">Обработка!D26</f>
        <v>Kadri Kivi</v>
      </c>
      <c r="C21" s="17" t="str">
        <f aca="false">Обработка!G26</f>
        <v>+372 5179 5266</v>
      </c>
      <c r="D21" s="17" t="str">
        <f aca="false">Обработка!I26</f>
        <v>kadri.kivi@example.com</v>
      </c>
      <c r="E21" s="31" t="n">
        <f aca="false">Обработка!K26</f>
        <v>44943</v>
      </c>
      <c r="F21" s="17" t="str">
        <f aca="false">Обработка!B26</f>
        <v>Старый список (Excel)</v>
      </c>
      <c r="G21" s="17" t="str">
        <f aca="false">Обработка!N26</f>
        <v/>
      </c>
    </row>
    <row r="22" customFormat="false" ht="15" hidden="false" customHeight="false" outlineLevel="0" collapsed="false">
      <c r="A22" s="18" t="n">
        <v>18</v>
      </c>
      <c r="B22" s="18" t="str">
        <f aca="false">Обработка!D27</f>
        <v>Kersti Zahharov</v>
      </c>
      <c r="C22" s="18" t="str">
        <f aca="false">Обработка!G27</f>
        <v>+372 5317 3395</v>
      </c>
      <c r="D22" s="18" t="str">
        <f aca="false">Обработка!I27</f>
        <v>kersti.zahharov@example.org</v>
      </c>
      <c r="E22" s="33" t="n">
        <f aca="false">Обработка!K27</f>
        <v>45344</v>
      </c>
      <c r="F22" s="18" t="str">
        <f aca="false">Обработка!B27</f>
        <v>Выгрузка магазина</v>
      </c>
      <c r="G22" s="18" t="str">
        <f aca="false">Обработка!N27</f>
        <v/>
      </c>
    </row>
    <row r="23" customFormat="false" ht="15" hidden="false" customHeight="false" outlineLevel="0" collapsed="false">
      <c r="A23" s="17" t="n">
        <v>19</v>
      </c>
      <c r="B23" s="17" t="str">
        <f aca="false">Обработка!D28</f>
        <v>Mari Saar</v>
      </c>
      <c r="C23" s="17" t="str">
        <f aca="false">Обработка!G28</f>
        <v>+372 5551 6324</v>
      </c>
      <c r="D23" s="17" t="str">
        <f aca="false">Обработка!I28</f>
        <v>mari.saar@example.org</v>
      </c>
      <c r="E23" s="31" t="n">
        <f aca="false">Обработка!K28</f>
        <v>45384</v>
      </c>
      <c r="F23" s="17" t="str">
        <f aca="false">Обработка!B28</f>
        <v>Выгрузка магазина</v>
      </c>
      <c r="G23" s="17" t="str">
        <f aca="false">Обработка!N28</f>
        <v/>
      </c>
    </row>
    <row r="24" customFormat="false" ht="15" hidden="false" customHeight="false" outlineLevel="0" collapsed="false">
      <c r="A24" s="18" t="n">
        <v>20</v>
      </c>
      <c r="B24" s="18" t="str">
        <f aca="false">Обработка!D29</f>
        <v>Kadri Tamm</v>
      </c>
      <c r="C24" s="18" t="str">
        <f aca="false">Обработка!G29</f>
        <v>+372 5100 9142</v>
      </c>
      <c r="D24" s="18" t="str">
        <f aca="false">Обработка!I29</f>
        <v>kadri.tamm@example.com</v>
      </c>
      <c r="E24" s="33" t="n">
        <f aca="false">Обработка!K29</f>
        <v>44942</v>
      </c>
      <c r="F24" s="18" t="str">
        <f aca="false">Обработка!B29</f>
        <v>Старый список (Excel)</v>
      </c>
      <c r="G24" s="18" t="str">
        <f aca="false">Обработка!N29</f>
        <v/>
      </c>
    </row>
    <row r="25" customFormat="false" ht="15" hidden="false" customHeight="false" outlineLevel="0" collapsed="false">
      <c r="A25" s="17" t="n">
        <v>21</v>
      </c>
      <c r="B25" s="17" t="str">
        <f aca="false">Обработка!D30</f>
        <v>Anu Volkov</v>
      </c>
      <c r="C25" s="17" t="str">
        <f aca="false">Обработка!G30</f>
        <v>+372 5938 4802</v>
      </c>
      <c r="D25" s="17" t="str">
        <f aca="false">Обработка!I30</f>
        <v>anu.volkov@example.com</v>
      </c>
      <c r="E25" s="31" t="n">
        <f aca="false">Обработка!K30</f>
        <v>45703</v>
      </c>
      <c r="F25" s="17" t="str">
        <f aca="false">Обработка!B30</f>
        <v>Записи менеджера</v>
      </c>
      <c r="G25" s="17" t="str">
        <f aca="false">Обработка!N30</f>
        <v/>
      </c>
    </row>
    <row r="26" customFormat="false" ht="15" hidden="false" customHeight="false" outlineLevel="0" collapsed="false">
      <c r="A26" s="18" t="n">
        <v>22</v>
      </c>
      <c r="B26" s="18" t="str">
        <f aca="false">Обработка!D31</f>
        <v>Kadri Ivanova</v>
      </c>
      <c r="C26" s="18" t="str">
        <f aca="false">Обработка!G31</f>
        <v>+372 5507 7080</v>
      </c>
      <c r="D26" s="18" t="str">
        <f aca="false">Обработка!I31</f>
        <v>kadri.ivanova@example.com</v>
      </c>
      <c r="E26" s="33" t="n">
        <f aca="false">Обработка!K31</f>
        <v>45820</v>
      </c>
      <c r="F26" s="18" t="str">
        <f aca="false">Обработка!B31</f>
        <v>Выгрузка магазина</v>
      </c>
      <c r="G26" s="18" t="str">
        <f aca="false">Обработка!N31</f>
        <v/>
      </c>
    </row>
    <row r="27" customFormat="false" ht="15" hidden="false" customHeight="false" outlineLevel="0" collapsed="false">
      <c r="A27" s="17" t="n">
        <v>23</v>
      </c>
      <c r="B27" s="17" t="str">
        <f aca="false">Обработка!D32</f>
        <v>Anu Pärn</v>
      </c>
      <c r="C27" s="17" t="str">
        <f aca="false">Обработка!G32</f>
        <v>+372 5295 4679</v>
      </c>
      <c r="D27" s="17" t="str">
        <f aca="false">Обработка!I32</f>
        <v>anu.parn@example.org</v>
      </c>
      <c r="E27" s="31" t="n">
        <f aca="false">Обработка!K32</f>
        <v>45383</v>
      </c>
      <c r="F27" s="17" t="str">
        <f aca="false">Обработка!B32</f>
        <v>Выгрузка магазина</v>
      </c>
      <c r="G27" s="17" t="str">
        <f aca="false">Обработка!N32</f>
        <v/>
      </c>
    </row>
    <row r="28" customFormat="false" ht="15" hidden="false" customHeight="false" outlineLevel="0" collapsed="false">
      <c r="A28" s="18" t="n">
        <v>24</v>
      </c>
      <c r="B28" s="18" t="str">
        <f aca="false">Обработка!D33</f>
        <v>Kadri Vaher</v>
      </c>
      <c r="C28" s="18" t="str">
        <f aca="false">Обработка!G33</f>
        <v>+372 5293 9116</v>
      </c>
      <c r="D28" s="18" t="str">
        <f aca="false">Обработка!I33</f>
        <v>kadri.vaher@example.org</v>
      </c>
      <c r="E28" s="33" t="n">
        <f aca="false">Обработка!K33</f>
        <v>45637</v>
      </c>
      <c r="F28" s="18" t="str">
        <f aca="false">Обработка!B33</f>
        <v>Выгрузка магазина</v>
      </c>
      <c r="G28" s="18" t="str">
        <f aca="false">Обработка!N33</f>
        <v/>
      </c>
    </row>
    <row r="29" customFormat="false" ht="15" hidden="false" customHeight="false" outlineLevel="0" collapsed="false">
      <c r="A29" s="17" t="n">
        <v>25</v>
      </c>
      <c r="B29" s="17" t="str">
        <f aca="false">Обработка!D34</f>
        <v>Aleksei Kuusk</v>
      </c>
      <c r="C29" s="17" t="str">
        <f aca="false">Обработка!G34</f>
        <v>+372 5623 1214</v>
      </c>
      <c r="D29" s="17" t="str">
        <f aca="false">Обработка!I34</f>
        <v>aleksei.kuusk@example.com</v>
      </c>
      <c r="E29" s="31" t="n">
        <f aca="false">Обработка!K34</f>
        <v>45220</v>
      </c>
      <c r="F29" s="17" t="str">
        <f aca="false">Обработка!B34</f>
        <v>Старый список (Excel)</v>
      </c>
      <c r="G29" s="17" t="str">
        <f aca="false">Обработка!N34</f>
        <v/>
      </c>
    </row>
    <row r="30" customFormat="false" ht="15" hidden="false" customHeight="false" outlineLevel="0" collapsed="false">
      <c r="A30" s="18" t="n">
        <v>26</v>
      </c>
      <c r="B30" s="18" t="str">
        <f aca="false">Обработка!D35</f>
        <v>Sergei Tamm</v>
      </c>
      <c r="C30" s="18" t="str">
        <f aca="false">Обработка!G35</f>
        <v>+372 5486 2478</v>
      </c>
      <c r="D30" s="18" t="str">
        <f aca="false">Обработка!I35</f>
        <v>sergei.tamm@example.net</v>
      </c>
      <c r="E30" s="33" t="n">
        <f aca="false">Обработка!K35</f>
        <v>45163</v>
      </c>
      <c r="F30" s="18" t="str">
        <f aca="false">Обработка!B35</f>
        <v>Старый список (Excel)</v>
      </c>
      <c r="G30" s="18" t="str">
        <f aca="false">Обработка!N35</f>
        <v/>
      </c>
    </row>
    <row r="31" customFormat="false" ht="15" hidden="false" customHeight="false" outlineLevel="0" collapsed="false">
      <c r="A31" s="17" t="n">
        <v>27</v>
      </c>
      <c r="B31" s="17" t="str">
        <f aca="false">Обработка!D37</f>
        <v>Tõnu Kallas</v>
      </c>
      <c r="C31" s="17" t="str">
        <f aca="false">Обработка!G37</f>
        <v>+372 5630 9768</v>
      </c>
      <c r="D31" s="17" t="str">
        <f aca="false">Обработка!I37</f>
        <v>tonu.kallas2@example.net</v>
      </c>
      <c r="E31" s="31" t="n">
        <f aca="false">Обработка!K37</f>
        <v>45525</v>
      </c>
      <c r="F31" s="17" t="str">
        <f aca="false">Обработка!B37</f>
        <v>Выгрузка магазина</v>
      </c>
      <c r="G31" s="17" t="str">
        <f aca="false">Обработка!N37</f>
        <v>Проверить</v>
      </c>
    </row>
    <row r="32" customFormat="false" ht="15" hidden="false" customHeight="false" outlineLevel="0" collapsed="false">
      <c r="A32" s="18" t="n">
        <v>28</v>
      </c>
      <c r="B32" s="18" t="str">
        <f aca="false">Обработка!D38</f>
        <v>Katrin Raud</v>
      </c>
      <c r="C32" s="18" t="str">
        <f aca="false">Обработка!G38</f>
        <v>+372 5335 4635</v>
      </c>
      <c r="D32" s="18" t="str">
        <f aca="false">Обработка!I38</f>
        <v>katrin.raud@example.net</v>
      </c>
      <c r="E32" s="33" t="n">
        <f aca="false">Обработка!K38</f>
        <v>44942</v>
      </c>
      <c r="F32" s="18" t="str">
        <f aca="false">Обработка!B38</f>
        <v>Старый список (Excel)</v>
      </c>
      <c r="G32" s="18" t="str">
        <f aca="false">Обработка!N38</f>
        <v/>
      </c>
    </row>
    <row r="33" customFormat="false" ht="15" hidden="false" customHeight="false" outlineLevel="0" collapsed="false">
      <c r="A33" s="17" t="n">
        <v>29</v>
      </c>
      <c r="B33" s="17" t="str">
        <f aca="false">Обработка!D40</f>
        <v>Kadri Kozlov</v>
      </c>
      <c r="C33" s="17" t="str">
        <f aca="false">Обработка!G40</f>
        <v/>
      </c>
      <c r="D33" s="17" t="str">
        <f aca="false">Обработка!I40</f>
        <v>kadri.kozlov@example.net</v>
      </c>
      <c r="E33" s="31" t="n">
        <f aca="false">Обработка!K40</f>
        <v>45448</v>
      </c>
      <c r="F33" s="17" t="str">
        <f aca="false">Обработка!B40</f>
        <v>Записи менеджера</v>
      </c>
      <c r="G33" s="17" t="str">
        <f aca="false">Обработка!N40</f>
        <v/>
      </c>
    </row>
    <row r="34" customFormat="false" ht="15" hidden="false" customHeight="false" outlineLevel="0" collapsed="false">
      <c r="A34" s="18" t="n">
        <v>30</v>
      </c>
      <c r="B34" s="18" t="str">
        <f aca="false">Обработка!D42</f>
        <v>Sergei Kallas</v>
      </c>
      <c r="C34" s="18" t="str">
        <f aca="false">Обработка!G42</f>
        <v>+372 5230 3074</v>
      </c>
      <c r="D34" s="18" t="str">
        <f aca="false">Обработка!I42</f>
        <v>sergei.kallas@example.org</v>
      </c>
      <c r="E34" s="33" t="n">
        <f aca="false">Обработка!K42</f>
        <v>45157</v>
      </c>
      <c r="F34" s="18" t="str">
        <f aca="false">Обработка!B42</f>
        <v>Старый список (Excel)</v>
      </c>
      <c r="G34" s="18" t="str">
        <f aca="false">Обработка!N42</f>
        <v/>
      </c>
    </row>
    <row r="35" customFormat="false" ht="15" hidden="false" customHeight="false" outlineLevel="0" collapsed="false">
      <c r="A35" s="17" t="n">
        <v>31</v>
      </c>
      <c r="B35" s="17" t="str">
        <f aca="false">Обработка!D45</f>
        <v>Mihhail Oja</v>
      </c>
      <c r="C35" s="17" t="str">
        <f aca="false">Обработка!G45</f>
        <v/>
      </c>
      <c r="D35" s="17" t="str">
        <f aca="false">Обработка!I45</f>
        <v>mihhail.oja@example.org</v>
      </c>
      <c r="E35" s="31" t="n">
        <f aca="false">Обработка!K45</f>
        <v>45087</v>
      </c>
      <c r="F35" s="17" t="str">
        <f aca="false">Обработка!B45</f>
        <v>Записи менеджера</v>
      </c>
      <c r="G35" s="17" t="str">
        <f aca="false">Обработка!N45</f>
        <v/>
      </c>
    </row>
    <row r="36" customFormat="false" ht="15" hidden="false" customHeight="false" outlineLevel="0" collapsed="false">
      <c r="A36" s="18" t="n">
        <v>32</v>
      </c>
      <c r="B36" s="18" t="str">
        <f aca="false">Обработка!D46</f>
        <v>Peeter Mägi</v>
      </c>
      <c r="C36" s="18" t="str">
        <f aca="false">Обработка!G46</f>
        <v>+372 5849 2589</v>
      </c>
      <c r="D36" s="18" t="str">
        <f aca="false">Обработка!I46</f>
        <v>peeter.magi@example.org</v>
      </c>
      <c r="E36" s="33" t="n">
        <f aca="false">Обработка!K46</f>
        <v>44975</v>
      </c>
      <c r="F36" s="18" t="str">
        <f aca="false">Обработка!B46</f>
        <v>Выгрузка магазина</v>
      </c>
      <c r="G36" s="18" t="str">
        <f aca="false">Обработка!N46</f>
        <v/>
      </c>
    </row>
    <row r="37" customFormat="false" ht="15" hidden="false" customHeight="false" outlineLevel="0" collapsed="false">
      <c r="A37" s="17" t="n">
        <v>33</v>
      </c>
      <c r="B37" s="17" t="str">
        <f aca="false">Обработка!D47</f>
        <v>Svetlana Smirnov</v>
      </c>
      <c r="C37" s="17" t="str">
        <f aca="false">Обработка!G47</f>
        <v>+372 5757 0141</v>
      </c>
      <c r="D37" s="17" t="str">
        <f aca="false">Обработка!I47</f>
        <v>svetlana.smirnov@example.org</v>
      </c>
      <c r="E37" s="31" t="n">
        <f aca="false">Обработка!K47</f>
        <v>45581</v>
      </c>
      <c r="F37" s="17" t="str">
        <f aca="false">Обработка!B47</f>
        <v>Выгрузка магазина</v>
      </c>
      <c r="G37" s="17" t="str">
        <f aca="false">Обработка!N47</f>
        <v/>
      </c>
    </row>
    <row r="38" customFormat="false" ht="15" hidden="false" customHeight="false" outlineLevel="0" collapsed="false">
      <c r="A38" s="18" t="n">
        <v>34</v>
      </c>
      <c r="B38" s="18" t="str">
        <f aca="false">Обработка!D48</f>
        <v>Dmitri Raud</v>
      </c>
      <c r="C38" s="18" t="str">
        <f aca="false">Обработка!G48</f>
        <v>+372 5394 3283</v>
      </c>
      <c r="D38" s="18" t="str">
        <f aca="false">Обработка!I48</f>
        <v>dmitri.raud@example.net</v>
      </c>
      <c r="E38" s="33" t="n">
        <f aca="false">Обработка!K48</f>
        <v>44993</v>
      </c>
      <c r="F38" s="18" t="str">
        <f aca="false">Обработка!B48</f>
        <v>Старый список (Excel)</v>
      </c>
      <c r="G38" s="18" t="str">
        <f aca="false">Обработка!N48</f>
        <v/>
      </c>
    </row>
    <row r="39" customFormat="false" ht="15" hidden="false" customHeight="false" outlineLevel="0" collapsed="false">
      <c r="A39" s="17" t="n">
        <v>35</v>
      </c>
      <c r="B39" s="17" t="str">
        <f aca="false">Обработка!D49</f>
        <v>Mari Kivi</v>
      </c>
      <c r="C39" s="17" t="str">
        <f aca="false">Обработка!G49</f>
        <v/>
      </c>
      <c r="D39" s="17" t="str">
        <f aca="false">Обработка!I49</f>
        <v>mari.kivi@example.com</v>
      </c>
      <c r="E39" s="31" t="n">
        <f aca="false">Обработка!K49</f>
        <v>45264</v>
      </c>
      <c r="F39" s="17" t="str">
        <f aca="false">Обработка!B49</f>
        <v>Записи менеджера</v>
      </c>
      <c r="G39" s="17" t="str">
        <f aca="false">Обработка!N49</f>
        <v/>
      </c>
    </row>
    <row r="40" customFormat="false" ht="15" hidden="false" customHeight="false" outlineLevel="0" collapsed="false">
      <c r="A40" s="18" t="n">
        <v>36</v>
      </c>
      <c r="B40" s="18" t="str">
        <f aca="false">Обработка!D50</f>
        <v>Natalja Teder</v>
      </c>
      <c r="C40" s="18" t="str">
        <f aca="false">Обработка!G50</f>
        <v>+372 5881 2311</v>
      </c>
      <c r="D40" s="18" t="str">
        <f aca="false">Обработка!I50</f>
        <v>natalja.teder@example.org</v>
      </c>
      <c r="E40" s="33" t="n">
        <f aca="false">Обработка!K50</f>
        <v>45937</v>
      </c>
      <c r="F40" s="18" t="str">
        <f aca="false">Обработка!B50</f>
        <v>Выгрузка магазина</v>
      </c>
      <c r="G40" s="18" t="str">
        <f aca="false">Обработка!N50</f>
        <v/>
      </c>
    </row>
    <row r="41" customFormat="false" ht="15" hidden="false" customHeight="false" outlineLevel="0" collapsed="false">
      <c r="A41" s="17" t="n">
        <v>37</v>
      </c>
      <c r="B41" s="17" t="str">
        <f aca="false">Обработка!D51</f>
        <v>Igor Popov</v>
      </c>
      <c r="C41" s="17" t="str">
        <f aca="false">Обработка!G51</f>
        <v>+372 5364 2312</v>
      </c>
      <c r="D41" s="17" t="str">
        <f aca="false">Обработка!I51</f>
        <v>igor.popov@example.net</v>
      </c>
      <c r="E41" s="31" t="n">
        <f aca="false">Обработка!K51</f>
        <v>45172</v>
      </c>
      <c r="F41" s="17" t="str">
        <f aca="false">Обработка!B51</f>
        <v>Записи менеджера</v>
      </c>
      <c r="G41" s="17" t="str">
        <f aca="false">Обработка!N51</f>
        <v/>
      </c>
    </row>
    <row r="42" customFormat="false" ht="15" hidden="false" customHeight="false" outlineLevel="0" collapsed="false">
      <c r="A42" s="18" t="n">
        <v>38</v>
      </c>
      <c r="B42" s="18" t="str">
        <f aca="false">Обработка!D52</f>
        <v>Svetlana Tamm</v>
      </c>
      <c r="C42" s="18" t="str">
        <f aca="false">Обработка!G52</f>
        <v>+372 5651 8956</v>
      </c>
      <c r="D42" s="18" t="str">
        <f aca="false">Обработка!I52</f>
        <v>svetlana.tamm@example.org</v>
      </c>
      <c r="E42" s="33" t="n">
        <f aca="false">Обработка!K52</f>
        <v>45325</v>
      </c>
      <c r="F42" s="18" t="str">
        <f aca="false">Обработка!B52</f>
        <v>Записи менеджера</v>
      </c>
      <c r="G42" s="18" t="str">
        <f aca="false">Обработка!N52</f>
        <v/>
      </c>
    </row>
    <row r="43" customFormat="false" ht="15" hidden="false" customHeight="false" outlineLevel="0" collapsed="false">
      <c r="A43" s="17" t="n">
        <v>39</v>
      </c>
      <c r="B43" s="17" t="str">
        <f aca="false">Обработка!D54</f>
        <v>Olga Koppel</v>
      </c>
      <c r="C43" s="17" t="str">
        <f aca="false">Обработка!G54</f>
        <v>+372 5552 6083</v>
      </c>
      <c r="D43" s="17" t="str">
        <f aca="false">Обработка!I54</f>
        <v>olga.koppel@example.org</v>
      </c>
      <c r="E43" s="31" t="n">
        <f aca="false">Обработка!K54</f>
        <v>45057</v>
      </c>
      <c r="F43" s="17" t="str">
        <f aca="false">Обработка!B54</f>
        <v>Записи менеджера</v>
      </c>
      <c r="G43" s="17" t="str">
        <f aca="false">Обработка!N54</f>
        <v/>
      </c>
    </row>
    <row r="44" customFormat="false" ht="15" hidden="false" customHeight="false" outlineLevel="0" collapsed="false">
      <c r="A44" s="18" t="n">
        <v>40</v>
      </c>
      <c r="B44" s="18" t="str">
        <f aca="false">Обработка!D56</f>
        <v>Kadri Saar</v>
      </c>
      <c r="C44" s="18" t="str">
        <f aca="false">Обработка!G56</f>
        <v>+372 5860 1601</v>
      </c>
      <c r="D44" s="18" t="str">
        <f aca="false">Обработка!I56</f>
        <v>kadri.saar@example.net</v>
      </c>
      <c r="E44" s="33" t="n">
        <f aca="false">Обработка!K56</f>
        <v>45628</v>
      </c>
      <c r="F44" s="18" t="str">
        <f aca="false">Обработка!B56</f>
        <v>Записи менеджера</v>
      </c>
      <c r="G44" s="18" t="str">
        <f aca="false">Обработка!N56</f>
        <v/>
      </c>
    </row>
    <row r="45" customFormat="false" ht="15" hidden="false" customHeight="false" outlineLevel="0" collapsed="false">
      <c r="A45" s="17" t="n">
        <v>41</v>
      </c>
      <c r="B45" s="17" t="str">
        <f aca="false">Обработка!D58</f>
        <v>Anu Petrova</v>
      </c>
      <c r="C45" s="17" t="str">
        <f aca="false">Обработка!G58</f>
        <v>+372 5782 4614</v>
      </c>
      <c r="D45" s="17" t="str">
        <f aca="false">Обработка!I58</f>
        <v>anu.petrova@example.net</v>
      </c>
      <c r="E45" s="31" t="n">
        <f aca="false">Обработка!K58</f>
        <v>45269</v>
      </c>
      <c r="F45" s="17" t="str">
        <f aca="false">Обработка!B58</f>
        <v>Старый список (Excel)</v>
      </c>
      <c r="G45" s="17" t="str">
        <f aca="false">Обработка!N58</f>
        <v/>
      </c>
    </row>
    <row r="46" customFormat="false" ht="15" hidden="false" customHeight="false" outlineLevel="0" collapsed="false">
      <c r="A46" s="18" t="n">
        <v>42</v>
      </c>
      <c r="B46" s="18" t="str">
        <f aca="false">Обработка!D63</f>
        <v>Kadri Kuusk</v>
      </c>
      <c r="C46" s="18" t="str">
        <f aca="false">Обработка!G63</f>
        <v>+372 5332 2106</v>
      </c>
      <c r="D46" s="18" t="str">
        <f aca="false">Обработка!I63</f>
        <v>kadri.kuusk@example.org</v>
      </c>
      <c r="E46" s="33" t="n">
        <f aca="false">Обработка!K63</f>
        <v>45620</v>
      </c>
      <c r="F46" s="18" t="str">
        <f aca="false">Обработка!B63</f>
        <v>Выгрузка магазина</v>
      </c>
      <c r="G46" s="18" t="str">
        <f aca="false">Обработка!N63</f>
        <v/>
      </c>
    </row>
    <row r="47" customFormat="false" ht="15" hidden="false" customHeight="false" outlineLevel="0" collapsed="false">
      <c r="A47" s="17" t="n">
        <v>43</v>
      </c>
      <c r="B47" s="17" t="str">
        <f aca="false">Обработка!D64</f>
        <v>Mari Kask</v>
      </c>
      <c r="C47" s="17" t="str">
        <f aca="false">Обработка!G64</f>
        <v>+372 5880 0396</v>
      </c>
      <c r="D47" s="17" t="str">
        <f aca="false">Обработка!I64</f>
        <v>mari.kask@example.org</v>
      </c>
      <c r="E47" s="31" t="n">
        <f aca="false">Обработка!K64</f>
        <v>45248</v>
      </c>
      <c r="F47" s="17" t="str">
        <f aca="false">Обработка!B64</f>
        <v>Выгрузка магазина</v>
      </c>
      <c r="G47" s="17" t="str">
        <f aca="false">Обработка!N64</f>
        <v/>
      </c>
    </row>
    <row r="48" customFormat="false" ht="15" hidden="false" customHeight="false" outlineLevel="0" collapsed="false">
      <c r="A48" s="18" t="n">
        <v>44</v>
      </c>
      <c r="B48" s="18" t="str">
        <f aca="false">Обработка!D65</f>
        <v>Sergei Ilves</v>
      </c>
      <c r="C48" s="18" t="str">
        <f aca="false">Обработка!G65</f>
        <v>+372 5224 3864</v>
      </c>
      <c r="D48" s="18" t="str">
        <f aca="false">Обработка!I65</f>
        <v>sergei.ilves@example.org</v>
      </c>
      <c r="E48" s="33" t="n">
        <f aca="false">Обработка!K65</f>
        <v>45040</v>
      </c>
      <c r="F48" s="18" t="str">
        <f aca="false">Обработка!B65</f>
        <v>Записи менеджера</v>
      </c>
      <c r="G48" s="18" t="str">
        <f aca="false">Обработка!N65</f>
        <v/>
      </c>
    </row>
    <row r="49" customFormat="false" ht="15" hidden="false" customHeight="false" outlineLevel="0" collapsed="false">
      <c r="A49" s="17" t="n">
        <v>45</v>
      </c>
      <c r="B49" s="17" t="str">
        <f aca="false">Обработка!D66</f>
        <v>Marko Pärn</v>
      </c>
      <c r="C49" s="17" t="str">
        <f aca="false">Обработка!G66</f>
        <v>+372 5406 7340</v>
      </c>
      <c r="D49" s="17" t="str">
        <f aca="false">Обработка!I66</f>
        <v>marko.parn@example.net</v>
      </c>
      <c r="E49" s="31" t="n">
        <f aca="false">Обработка!K66</f>
        <v>45054</v>
      </c>
      <c r="F49" s="17" t="str">
        <f aca="false">Обработка!B66</f>
        <v>Записи менеджера</v>
      </c>
      <c r="G49" s="17" t="str">
        <f aca="false">Обработка!N66</f>
        <v/>
      </c>
    </row>
    <row r="50" customFormat="false" ht="15" hidden="false" customHeight="false" outlineLevel="0" collapsed="false">
      <c r="A50" s="18" t="n">
        <v>46</v>
      </c>
      <c r="B50" s="18" t="str">
        <f aca="false">Обработка!D69</f>
        <v>Jelena Koppel</v>
      </c>
      <c r="C50" s="18" t="str">
        <f aca="false">Обработка!G69</f>
        <v>+372 5281 0713</v>
      </c>
      <c r="D50" s="18" t="str">
        <f aca="false">Обработка!I69</f>
        <v>jelena.koppel@example.org</v>
      </c>
      <c r="E50" s="33" t="n">
        <f aca="false">Обработка!K69</f>
        <v>45059</v>
      </c>
      <c r="F50" s="18" t="str">
        <f aca="false">Обработка!B69</f>
        <v>Старый список (Excel)</v>
      </c>
      <c r="G50" s="18" t="str">
        <f aca="false">Обработка!N69</f>
        <v/>
      </c>
    </row>
    <row r="51" customFormat="false" ht="15" hidden="false" customHeight="false" outlineLevel="0" collapsed="false">
      <c r="A51" s="17" t="n">
        <v>47</v>
      </c>
      <c r="B51" s="17" t="str">
        <f aca="false">Обработка!D70</f>
        <v>Triin Koppel</v>
      </c>
      <c r="C51" s="17" t="str">
        <f aca="false">Обработка!G70</f>
        <v>+372 5452 1412</v>
      </c>
      <c r="D51" s="17" t="str">
        <f aca="false">Обработка!I70</f>
        <v>triin_koppel@example.net</v>
      </c>
      <c r="E51" s="31" t="n">
        <f aca="false">Обработка!K70</f>
        <v>45294</v>
      </c>
      <c r="F51" s="17" t="str">
        <f aca="false">Обработка!B70</f>
        <v>Старый список (Excel)</v>
      </c>
      <c r="G51" s="17" t="str">
        <f aca="false">Обработка!N70</f>
        <v>Проверить</v>
      </c>
    </row>
    <row r="52" customFormat="false" ht="15" hidden="false" customHeight="false" outlineLevel="0" collapsed="false">
      <c r="A52" s="18" t="n">
        <v>48</v>
      </c>
      <c r="B52" s="18" t="str">
        <f aca="false">Обработка!D71</f>
        <v>Kristiina Lõhmus</v>
      </c>
      <c r="C52" s="18" t="str">
        <f aca="false">Обработка!G71</f>
        <v>+372 5766 7674</v>
      </c>
      <c r="D52" s="18" t="str">
        <f aca="false">Обработка!I71</f>
        <v>kristiina.lohmus@example.org</v>
      </c>
      <c r="E52" s="33" t="n">
        <f aca="false">Обработка!K71</f>
        <v>45220</v>
      </c>
      <c r="F52" s="18" t="str">
        <f aca="false">Обработка!B71</f>
        <v>Старый список (Excel)</v>
      </c>
      <c r="G52" s="18" t="str">
        <f aca="false">Обработка!N71</f>
        <v/>
      </c>
    </row>
    <row r="53" customFormat="false" ht="15" hidden="false" customHeight="false" outlineLevel="0" collapsed="false">
      <c r="A53" s="17" t="n">
        <v>49</v>
      </c>
      <c r="B53" s="17" t="str">
        <f aca="false">Обработка!D74</f>
        <v>Mihhail Orlova</v>
      </c>
      <c r="C53" s="17" t="str">
        <f aca="false">Обработка!G74</f>
        <v/>
      </c>
      <c r="D53" s="17" t="str">
        <f aca="false">Обработка!I74</f>
        <v>mihhail.orlova@example.net</v>
      </c>
      <c r="E53" s="31" t="n">
        <f aca="false">Обработка!K74</f>
        <v>45570</v>
      </c>
      <c r="F53" s="17" t="str">
        <f aca="false">Обработка!B74</f>
        <v>Записи менеджера</v>
      </c>
      <c r="G53" s="17" t="str">
        <f aca="false">Обработка!N74</f>
        <v/>
      </c>
    </row>
    <row r="54" customFormat="false" ht="15" hidden="false" customHeight="false" outlineLevel="0" collapsed="false">
      <c r="A54" s="18" t="n">
        <v>50</v>
      </c>
      <c r="B54" s="18" t="str">
        <f aca="false">Обработка!D78</f>
        <v>Svetlana Ivanova</v>
      </c>
      <c r="C54" s="18" t="str">
        <f aca="false">Обработка!G78</f>
        <v>+372 5822 9223</v>
      </c>
      <c r="D54" s="18" t="str">
        <f aca="false">Обработка!I78</f>
        <v>svetlana.ivanova@example.com</v>
      </c>
      <c r="E54" s="33" t="n">
        <f aca="false">Обработка!K78</f>
        <v>45115</v>
      </c>
      <c r="F54" s="18" t="str">
        <f aca="false">Обработка!B78</f>
        <v>Записи менеджера</v>
      </c>
      <c r="G54" s="18" t="str">
        <f aca="false">Обработка!N78</f>
        <v/>
      </c>
    </row>
  </sheetData>
  <autoFilter ref="A4:G54"/>
  <conditionalFormatting sqref="A5:G54">
    <cfRule type="expression" priority="2" aboveAverage="0" equalAverage="0" bottom="0" percent="0" rank="0" text="" dxfId="12">
      <formula>$G5="Проверить"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C46A"/>
    <pageSetUpPr fitToPage="tru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30"/>
    <col collapsed="false" customWidth="true" hidden="false" outlineLevel="0" max="5" min="5" style="0" width="20"/>
    <col collapsed="false" customWidth="true" hidden="false" outlineLevel="0" max="6" min="6" style="0" width="40"/>
    <col collapsed="false" customWidth="true" hidden="false" outlineLevel="0" max="7" min="7" style="0" width="22"/>
  </cols>
  <sheetData>
    <row r="1" customFormat="false" ht="25.5" hidden="false" customHeight="true" outlineLevel="0" collapsed="false">
      <c r="A1" s="1"/>
      <c r="B1" s="2" t="s">
        <v>378</v>
      </c>
      <c r="C1" s="1"/>
      <c r="D1" s="1"/>
      <c r="E1" s="1"/>
      <c r="F1" s="1"/>
      <c r="G1" s="1"/>
    </row>
    <row r="2" customFormat="false" ht="15" hidden="false" customHeight="false" outlineLevel="0" collapsed="false">
      <c r="A2" s="1"/>
      <c r="B2" s="3" t="s">
        <v>379</v>
      </c>
      <c r="C2" s="1"/>
      <c r="D2" s="1"/>
      <c r="E2" s="1"/>
      <c r="F2" s="1"/>
      <c r="G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</row>
    <row r="4" customFormat="false" ht="30" hidden="false" customHeight="true" outlineLevel="0" collapsed="false">
      <c r="A4" s="1"/>
      <c r="B4" s="16" t="s">
        <v>70</v>
      </c>
      <c r="C4" s="16" t="s">
        <v>71</v>
      </c>
      <c r="D4" s="16" t="s">
        <v>72</v>
      </c>
      <c r="E4" s="16" t="s">
        <v>16</v>
      </c>
      <c r="F4" s="16" t="s">
        <v>380</v>
      </c>
      <c r="G4" s="16" t="s">
        <v>381</v>
      </c>
    </row>
    <row r="5" customFormat="false" ht="30" hidden="false" customHeight="true" outlineLevel="0" collapsed="false">
      <c r="A5" s="1"/>
      <c r="B5" s="17" t="str">
        <f aca="false">Обработка!D7</f>
        <v>Tõnu Kallas</v>
      </c>
      <c r="C5" s="17" t="str">
        <f aca="false">Обработка!G7</f>
        <v>+372 5170 2635</v>
      </c>
      <c r="D5" s="17" t="str">
        <f aca="false">Обработка!I7</f>
        <v>tonu.kallas@example.net</v>
      </c>
      <c r="E5" s="17" t="str">
        <f aca="false">Обработка!B7</f>
        <v>Выгрузка магазина</v>
      </c>
      <c r="F5" s="22" t="s">
        <v>382</v>
      </c>
      <c r="G5" s="34" t="s">
        <v>383</v>
      </c>
    </row>
    <row r="6" customFormat="false" ht="30" hidden="false" customHeight="true" outlineLevel="0" collapsed="false">
      <c r="A6" s="1"/>
      <c r="B6" s="17" t="str">
        <f aca="false">Обработка!D37</f>
        <v>Tõnu Kallas</v>
      </c>
      <c r="C6" s="17" t="str">
        <f aca="false">Обработка!G37</f>
        <v>+372 5630 9768</v>
      </c>
      <c r="D6" s="17" t="str">
        <f aca="false">Обработка!I37</f>
        <v>tonu.kallas2@example.net</v>
      </c>
      <c r="E6" s="17" t="str">
        <f aca="false">Обработка!B37</f>
        <v>Выгрузка магазина</v>
      </c>
      <c r="F6" s="22"/>
      <c r="G6" s="34"/>
    </row>
    <row r="7" customFormat="false" ht="30" hidden="false" customHeight="true" outlineLevel="0" collapsed="false">
      <c r="A7" s="1"/>
      <c r="B7" s="17" t="str">
        <f aca="false">Обработка!D14</f>
        <v>Triin Koppel</v>
      </c>
      <c r="C7" s="17" t="str">
        <f aca="false">Обработка!G14</f>
        <v>+372 5485 3154</v>
      </c>
      <c r="D7" s="17" t="str">
        <f aca="false">Обработка!I14</f>
        <v>triin.koppel@example.net</v>
      </c>
      <c r="E7" s="17" t="str">
        <f aca="false">Обработка!B14</f>
        <v>Записи менеджера</v>
      </c>
      <c r="F7" s="22" t="s">
        <v>382</v>
      </c>
      <c r="G7" s="34" t="s">
        <v>383</v>
      </c>
    </row>
    <row r="8" customFormat="false" ht="30" hidden="false" customHeight="true" outlineLevel="0" collapsed="false">
      <c r="A8" s="1"/>
      <c r="B8" s="17" t="str">
        <f aca="false">Обработка!D70</f>
        <v>Triin Koppel</v>
      </c>
      <c r="C8" s="17" t="str">
        <f aca="false">Обработка!G70</f>
        <v>+372 5452 1412</v>
      </c>
      <c r="D8" s="17" t="str">
        <f aca="false">Обработка!I70</f>
        <v>triin_koppel@example.net</v>
      </c>
      <c r="E8" s="17" t="str">
        <f aca="false">Обработка!B70</f>
        <v>Старый список (Excel)</v>
      </c>
      <c r="F8" s="22"/>
      <c r="G8" s="34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</row>
    <row r="10" customFormat="false" ht="15" hidden="false" customHeight="true" outlineLevel="0" collapsed="false">
      <c r="A10" s="1"/>
      <c r="B10" s="15" t="s">
        <v>384</v>
      </c>
      <c r="C10" s="15"/>
      <c r="D10" s="15"/>
      <c r="E10" s="15"/>
      <c r="F10" s="15"/>
      <c r="G10" s="15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</row>
    <row r="12" customFormat="false" ht="15" hidden="false" customHeight="true" outlineLevel="0" collapsed="false">
      <c r="A12" s="15" t="s">
        <v>32</v>
      </c>
      <c r="B12" s="15"/>
      <c r="C12" s="15"/>
      <c r="D12" s="15"/>
      <c r="E12" s="15"/>
      <c r="F12" s="15"/>
      <c r="G12" s="1"/>
    </row>
  </sheetData>
  <mergeCells count="6">
    <mergeCell ref="F5:F6"/>
    <mergeCell ref="G5:G6"/>
    <mergeCell ref="F7:F8"/>
    <mergeCell ref="G7:G8"/>
    <mergeCell ref="B10:G10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2026-10-14T16:32:07Z</dcterms:created>
  <dc:creator>openpyxl</dc:creator>
  <dc:description/>
  <dc:language>en-US</dc:language>
  <cp:lastModifiedBy/>
  <dcterms:modified xsi:type="dcterms:W3CDTF">2026-10-14T19:32:10Z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